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defaultThemeVersion="124226"/>
  <mc:AlternateContent xmlns:mc="http://schemas.openxmlformats.org/markup-compatibility/2006">
    <mc:Choice Requires="x15">
      <x15ac:absPath xmlns:x15ac="http://schemas.microsoft.com/office/spreadsheetml/2010/11/ac" url="C:\Users\bmcintyre\Documents\P drive\Application\Application Form\2019\"/>
    </mc:Choice>
  </mc:AlternateContent>
  <workbookProtection workbookAlgorithmName="SHA-512" workbookHashValue="yLjBPvQW3yfWjWVqQ40CeQIh7+1rNh+3W0kcCsVJI0ZqIW3i+lzcJKlW6/OBtufNwDGXI/vWhRFSDgndU1s7VA==" workbookSaltValue="1nNe7PNLaJFRp4JpxduPWg==" workbookSpinCount="100000" lockStructure="1"/>
  <bookViews>
    <workbookView xWindow="0" yWindow="0" windowWidth="28800" windowHeight="11265" tabRatio="857"/>
  </bookViews>
  <sheets>
    <sheet name="Application Form" sheetId="76" r:id="rId1"/>
    <sheet name="Project Summary" sheetId="5" r:id="rId2"/>
    <sheet name="Sub Project 1" sheetId="4" r:id="rId3"/>
    <sheet name="Sub Project 2" sheetId="66" state="hidden" r:id="rId4"/>
    <sheet name="Sub Project 3" sheetId="67" state="hidden" r:id="rId5"/>
    <sheet name="Sub Project 4" sheetId="68" state="hidden" r:id="rId6"/>
    <sheet name="Sub Project 5" sheetId="69" state="hidden" r:id="rId7"/>
    <sheet name="Sub Project 6" sheetId="70" state="hidden" r:id="rId8"/>
    <sheet name="Sub Project 7" sheetId="71" state="hidden" r:id="rId9"/>
    <sheet name="Sub Project 8" sheetId="72" state="hidden" r:id="rId10"/>
    <sheet name="Sub Project 9" sheetId="73" state="hidden" r:id="rId11"/>
    <sheet name="Sub Project 10" sheetId="74" state="hidden" r:id="rId12"/>
    <sheet name="Sub Project 11" sheetId="77" state="hidden" r:id="rId13"/>
    <sheet name="Sub Project 12" sheetId="78" state="hidden" r:id="rId14"/>
    <sheet name="Lookups" sheetId="6" state="hidden" r:id="rId15"/>
  </sheets>
  <externalReferences>
    <externalReference r:id="rId16"/>
    <externalReference r:id="rId17"/>
  </externalReferences>
  <definedNames>
    <definedName name="BuildingTypes">[1]lookup!$E$2:$E$3</definedName>
    <definedName name="Counties">[1]lookup!$F$2:$F$49</definedName>
    <definedName name="credits">[2]Lookups!$A$1:$E$57</definedName>
    <definedName name="Dwelling">Lookups!$E$2:$E$10</definedName>
    <definedName name="Measures">[1]lookup!$D$2:$D$23</definedName>
    <definedName name="PESs">[1]lookup!$A$2:$A$12</definedName>
    <definedName name="_xlnm.Print_Area" localSheetId="0">'Application Form'!$A$1:$G$94</definedName>
    <definedName name="proj_cat">Lookups!$E$2:$E$6</definedName>
    <definedName name="YesNo">[1]lookup!$C$2:$C$3</definedName>
    <definedName name="Yr_Construction">Lookups!$E$14:$E$23</definedName>
  </definedNames>
  <calcPr calcId="162913"/>
  <customWorkbookViews>
    <customWorkbookView name="Conor Molloy - Personal View" guid="{E9791DE6-C9BC-4FF3-A536-42A712ED4768}" mergeInterval="0" personalView="1" maximized="1" windowWidth="1680" windowHeight="83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9" i="5" l="1"/>
  <c r="AI6" i="5" l="1"/>
  <c r="E71" i="76"/>
  <c r="B26" i="78"/>
  <c r="D26" i="78"/>
  <c r="B27" i="78"/>
  <c r="D27" i="78"/>
  <c r="B28" i="78"/>
  <c r="D28" i="78"/>
  <c r="B29" i="78"/>
  <c r="D29" i="78"/>
  <c r="B30" i="78"/>
  <c r="D30" i="78"/>
  <c r="B31" i="78"/>
  <c r="D31" i="78"/>
  <c r="B32" i="78"/>
  <c r="D32" i="78"/>
  <c r="B25" i="77"/>
  <c r="D25" i="77"/>
  <c r="B26" i="77"/>
  <c r="D26" i="77"/>
  <c r="B27" i="77"/>
  <c r="D27" i="77"/>
  <c r="B23" i="74"/>
  <c r="D23" i="74"/>
  <c r="B24" i="74"/>
  <c r="D24" i="74"/>
  <c r="B25" i="74"/>
  <c r="D25" i="74"/>
  <c r="B26" i="74"/>
  <c r="D26" i="74"/>
  <c r="D23" i="73"/>
  <c r="D24" i="73"/>
  <c r="D25" i="73"/>
  <c r="B23" i="73"/>
  <c r="B24" i="73"/>
  <c r="B25" i="73"/>
  <c r="D24" i="72"/>
  <c r="D25" i="72"/>
  <c r="D26" i="72"/>
  <c r="B24" i="72"/>
  <c r="B25" i="72"/>
  <c r="B26" i="72"/>
  <c r="B24" i="71"/>
  <c r="D24" i="71"/>
  <c r="B25" i="71"/>
  <c r="D25" i="71"/>
  <c r="B26" i="71"/>
  <c r="D26" i="71"/>
  <c r="B25" i="70"/>
  <c r="D25" i="70"/>
  <c r="B26" i="70"/>
  <c r="D26" i="70"/>
  <c r="B27" i="70"/>
  <c r="D27" i="70"/>
  <c r="B26" i="69"/>
  <c r="D26" i="69"/>
  <c r="B27" i="69"/>
  <c r="D27" i="69"/>
  <c r="B28" i="69"/>
  <c r="D28" i="69"/>
  <c r="B29" i="69"/>
  <c r="D29" i="69"/>
  <c r="B26" i="68"/>
  <c r="D26" i="68"/>
  <c r="B27" i="68"/>
  <c r="D27" i="68"/>
  <c r="B28" i="68"/>
  <c r="D28" i="68"/>
  <c r="D24" i="67"/>
  <c r="D25" i="67"/>
  <c r="D26" i="67"/>
  <c r="D27" i="67"/>
  <c r="D28" i="67"/>
  <c r="D29" i="67"/>
  <c r="D30" i="67"/>
  <c r="D31" i="67"/>
  <c r="B23" i="67"/>
  <c r="B24" i="67"/>
  <c r="B25" i="67"/>
  <c r="B26" i="67"/>
  <c r="B27" i="67"/>
  <c r="B28" i="67"/>
  <c r="B29" i="67"/>
  <c r="B30" i="67"/>
  <c r="B31" i="67"/>
  <c r="B31" i="66"/>
  <c r="D31" i="66"/>
  <c r="B32" i="66"/>
  <c r="D32" i="66"/>
  <c r="B33" i="66"/>
  <c r="D33" i="66"/>
  <c r="S6" i="5"/>
  <c r="H37" i="67"/>
  <c r="B18" i="67" s="1"/>
  <c r="C41" i="5" s="1"/>
  <c r="H37" i="66"/>
  <c r="B18" i="66" s="1"/>
  <c r="C40" i="5" s="1"/>
  <c r="S7" i="5"/>
  <c r="S8" i="5"/>
  <c r="S9" i="5"/>
  <c r="S10" i="5"/>
  <c r="B39" i="5"/>
  <c r="L39" i="5" s="1"/>
  <c r="H37" i="4"/>
  <c r="B18" i="4" s="1"/>
  <c r="C39" i="5" s="1"/>
  <c r="B40" i="5"/>
  <c r="B41" i="5"/>
  <c r="B42" i="5"/>
  <c r="K42" i="5" s="1"/>
  <c r="L42" i="5" s="1"/>
  <c r="H37" i="68"/>
  <c r="B18" i="68" s="1"/>
  <c r="C42" i="5" s="1"/>
  <c r="B43" i="5"/>
  <c r="K43" i="5" s="1"/>
  <c r="L43" i="5" s="1"/>
  <c r="H37" i="69"/>
  <c r="B18" i="69" s="1"/>
  <c r="C43" i="5" s="1"/>
  <c r="B44" i="5"/>
  <c r="K44" i="5" s="1"/>
  <c r="L44" i="5" s="1"/>
  <c r="H37" i="70"/>
  <c r="B18" i="70" s="1"/>
  <c r="C44" i="5" s="1"/>
  <c r="S11" i="5"/>
  <c r="B45" i="5"/>
  <c r="H37" i="71"/>
  <c r="B18" i="71"/>
  <c r="C45" i="5" s="1"/>
  <c r="S12" i="5"/>
  <c r="B46" i="5"/>
  <c r="H37" i="72"/>
  <c r="B18" i="72" s="1"/>
  <c r="C46" i="5" s="1"/>
  <c r="S13" i="5"/>
  <c r="B47" i="5"/>
  <c r="K47" i="5" s="1"/>
  <c r="L47" i="5" s="1"/>
  <c r="H37" i="73"/>
  <c r="B18" i="73" s="1"/>
  <c r="C47" i="5" s="1"/>
  <c r="S14" i="5"/>
  <c r="B48" i="5"/>
  <c r="H37" i="74"/>
  <c r="B18" i="74" s="1"/>
  <c r="C48" i="5" s="1"/>
  <c r="S15" i="5"/>
  <c r="B49" i="5"/>
  <c r="K49" i="5" s="1"/>
  <c r="L49" i="5" s="1"/>
  <c r="H37" i="77"/>
  <c r="B18" i="77" s="1"/>
  <c r="C49" i="5" s="1"/>
  <c r="S16" i="5"/>
  <c r="B50" i="5"/>
  <c r="K50" i="5" s="1"/>
  <c r="L50" i="5" s="1"/>
  <c r="H37" i="78"/>
  <c r="B18" i="78" s="1"/>
  <c r="C50" i="5" s="1"/>
  <c r="S17" i="5"/>
  <c r="C36" i="76"/>
  <c r="C35" i="76"/>
  <c r="B26" i="4"/>
  <c r="N27" i="5"/>
  <c r="AI17" i="5"/>
  <c r="AI11" i="5"/>
  <c r="AJ11" i="5"/>
  <c r="AI12" i="5"/>
  <c r="AJ12" i="5"/>
  <c r="AI13" i="5"/>
  <c r="AJ13" i="5"/>
  <c r="AI14" i="5"/>
  <c r="AJ14" i="5"/>
  <c r="AI15" i="5"/>
  <c r="AJ15" i="5"/>
  <c r="AI16" i="5"/>
  <c r="AJ16" i="5"/>
  <c r="AJ17" i="5"/>
  <c r="AI7" i="5"/>
  <c r="AJ7" i="5"/>
  <c r="AI8" i="5"/>
  <c r="AJ8" i="5"/>
  <c r="AI9" i="5"/>
  <c r="AJ9" i="5"/>
  <c r="AI10" i="5"/>
  <c r="AJ10" i="5"/>
  <c r="AJ6" i="5"/>
  <c r="D23" i="78"/>
  <c r="D24" i="78"/>
  <c r="D25" i="78"/>
  <c r="D33" i="78"/>
  <c r="D34" i="78"/>
  <c r="D35" i="78"/>
  <c r="D36" i="78"/>
  <c r="B23" i="78"/>
  <c r="B24" i="78"/>
  <c r="B25" i="78"/>
  <c r="B33" i="78"/>
  <c r="B34" i="78"/>
  <c r="B35" i="78"/>
  <c r="B36" i="78"/>
  <c r="D23" i="77"/>
  <c r="D24" i="77"/>
  <c r="D28" i="77"/>
  <c r="D29" i="77"/>
  <c r="D30" i="77"/>
  <c r="D31" i="77"/>
  <c r="D32" i="77"/>
  <c r="D33" i="77"/>
  <c r="D34" i="77"/>
  <c r="D35" i="77"/>
  <c r="D36" i="77"/>
  <c r="B23" i="77"/>
  <c r="B24" i="77"/>
  <c r="B28" i="77"/>
  <c r="B29" i="77"/>
  <c r="B30" i="77"/>
  <c r="B31" i="77"/>
  <c r="B32" i="77"/>
  <c r="B33" i="77"/>
  <c r="B34" i="77"/>
  <c r="B35" i="77"/>
  <c r="D27" i="74"/>
  <c r="D28" i="74"/>
  <c r="D29" i="74"/>
  <c r="D30" i="74"/>
  <c r="D31" i="74"/>
  <c r="D32" i="74"/>
  <c r="D33" i="74"/>
  <c r="D34" i="74"/>
  <c r="D35" i="74"/>
  <c r="D36" i="74"/>
  <c r="B27" i="74"/>
  <c r="B28" i="74"/>
  <c r="B29" i="74"/>
  <c r="B30" i="74"/>
  <c r="B31" i="74"/>
  <c r="B32" i="74"/>
  <c r="B33" i="74"/>
  <c r="B34" i="74"/>
  <c r="B35" i="74"/>
  <c r="B36" i="74"/>
  <c r="D26" i="73"/>
  <c r="D27" i="73"/>
  <c r="D28" i="73"/>
  <c r="D29" i="73"/>
  <c r="D30" i="73"/>
  <c r="D31" i="73"/>
  <c r="D32" i="73"/>
  <c r="D33" i="73"/>
  <c r="D34" i="73"/>
  <c r="D35" i="73"/>
  <c r="D36" i="73"/>
  <c r="B26" i="73"/>
  <c r="B27" i="73"/>
  <c r="B28" i="73"/>
  <c r="B29" i="73"/>
  <c r="B30" i="73"/>
  <c r="B31" i="73"/>
  <c r="B32" i="73"/>
  <c r="B33" i="73"/>
  <c r="B34" i="73"/>
  <c r="B35" i="73"/>
  <c r="B36" i="73"/>
  <c r="D23" i="72"/>
  <c r="D27" i="72"/>
  <c r="D28" i="72"/>
  <c r="D29" i="72"/>
  <c r="D30" i="72"/>
  <c r="D31" i="72"/>
  <c r="D32" i="72"/>
  <c r="D33" i="72"/>
  <c r="D34" i="72"/>
  <c r="D35" i="72"/>
  <c r="D36" i="72"/>
  <c r="B23" i="72"/>
  <c r="B27" i="72"/>
  <c r="B28" i="72"/>
  <c r="B29" i="72"/>
  <c r="B30" i="72"/>
  <c r="B31" i="72"/>
  <c r="B32" i="72"/>
  <c r="B33" i="72"/>
  <c r="B34" i="72"/>
  <c r="B35" i="72"/>
  <c r="B36" i="72"/>
  <c r="D23" i="71"/>
  <c r="D27" i="71"/>
  <c r="D28" i="71"/>
  <c r="D29" i="71"/>
  <c r="D30" i="71"/>
  <c r="D31" i="71"/>
  <c r="D32" i="71"/>
  <c r="D33" i="71"/>
  <c r="D34" i="71"/>
  <c r="D35" i="71"/>
  <c r="D36" i="71"/>
  <c r="B23" i="71"/>
  <c r="B27" i="71"/>
  <c r="B28" i="71"/>
  <c r="B29" i="71"/>
  <c r="B30" i="71"/>
  <c r="B31" i="71"/>
  <c r="B32" i="71"/>
  <c r="B33" i="71"/>
  <c r="B34" i="71"/>
  <c r="B35" i="71"/>
  <c r="B36" i="71"/>
  <c r="D23" i="70"/>
  <c r="D24" i="70"/>
  <c r="D28" i="70"/>
  <c r="D29" i="70"/>
  <c r="D30" i="70"/>
  <c r="D31" i="70"/>
  <c r="D32" i="70"/>
  <c r="D33" i="70"/>
  <c r="D34" i="70"/>
  <c r="D35" i="70"/>
  <c r="D36" i="70"/>
  <c r="B23" i="70"/>
  <c r="B24" i="70"/>
  <c r="B28" i="70"/>
  <c r="B29" i="70"/>
  <c r="B30" i="70"/>
  <c r="B31" i="70"/>
  <c r="B32" i="70"/>
  <c r="B33" i="70"/>
  <c r="B34" i="70"/>
  <c r="B35" i="70"/>
  <c r="B36" i="70"/>
  <c r="B23" i="69"/>
  <c r="B24" i="69"/>
  <c r="B25" i="69"/>
  <c r="B30" i="69"/>
  <c r="B31" i="69"/>
  <c r="B32" i="69"/>
  <c r="B33" i="69"/>
  <c r="B34" i="69"/>
  <c r="B35" i="69"/>
  <c r="B36" i="69"/>
  <c r="B22" i="69"/>
  <c r="D24" i="69"/>
  <c r="D23" i="69"/>
  <c r="D22" i="69"/>
  <c r="D25" i="69"/>
  <c r="D30" i="69"/>
  <c r="D31" i="69"/>
  <c r="D32" i="69"/>
  <c r="D33" i="69"/>
  <c r="D34" i="69"/>
  <c r="D35" i="69"/>
  <c r="D36" i="69"/>
  <c r="D23" i="68"/>
  <c r="D24" i="68"/>
  <c r="D25" i="68"/>
  <c r="D29" i="68"/>
  <c r="D30" i="68"/>
  <c r="D31" i="68"/>
  <c r="D32" i="68"/>
  <c r="D33" i="68"/>
  <c r="D34" i="68"/>
  <c r="D35" i="68"/>
  <c r="D36" i="68"/>
  <c r="B23" i="68"/>
  <c r="B24" i="68"/>
  <c r="B25" i="68"/>
  <c r="B29" i="68"/>
  <c r="B30" i="68"/>
  <c r="B31" i="68"/>
  <c r="B32" i="68"/>
  <c r="B33" i="68"/>
  <c r="B34" i="68"/>
  <c r="B35" i="68"/>
  <c r="B36" i="68"/>
  <c r="B32" i="67"/>
  <c r="B33" i="67"/>
  <c r="B34" i="67"/>
  <c r="B35" i="67"/>
  <c r="B36" i="67"/>
  <c r="D23" i="67"/>
  <c r="D32" i="67"/>
  <c r="D33" i="67"/>
  <c r="D34" i="67"/>
  <c r="D35" i="67"/>
  <c r="D36" i="67"/>
  <c r="D23" i="66"/>
  <c r="D24" i="66"/>
  <c r="D25" i="66"/>
  <c r="D26" i="66"/>
  <c r="D27" i="66"/>
  <c r="D28" i="66"/>
  <c r="D29" i="66"/>
  <c r="D30" i="66"/>
  <c r="D34" i="66"/>
  <c r="D35" i="66"/>
  <c r="D36" i="66"/>
  <c r="B23" i="66"/>
  <c r="B24" i="66"/>
  <c r="B25" i="66"/>
  <c r="B26" i="66"/>
  <c r="B27" i="66"/>
  <c r="B28" i="66"/>
  <c r="B29" i="66"/>
  <c r="B30" i="66"/>
  <c r="B34" i="66"/>
  <c r="B35" i="66"/>
  <c r="B36" i="66"/>
  <c r="B22" i="66"/>
  <c r="B22" i="4"/>
  <c r="D29" i="4"/>
  <c r="D30" i="4"/>
  <c r="D31" i="4"/>
  <c r="D36" i="4"/>
  <c r="B28" i="4"/>
  <c r="B29" i="4"/>
  <c r="B30" i="4"/>
  <c r="B31" i="4"/>
  <c r="B36" i="4"/>
  <c r="N33" i="5"/>
  <c r="N32" i="5"/>
  <c r="L33" i="5"/>
  <c r="L32" i="5"/>
  <c r="K33" i="5"/>
  <c r="K32" i="5"/>
  <c r="J33" i="5"/>
  <c r="J32" i="5"/>
  <c r="I32" i="5"/>
  <c r="I33" i="5"/>
  <c r="H33" i="5"/>
  <c r="M33" i="5" s="1"/>
  <c r="H32" i="5"/>
  <c r="G33" i="5"/>
  <c r="G32" i="5"/>
  <c r="E33" i="5"/>
  <c r="E32" i="5"/>
  <c r="D33" i="5"/>
  <c r="D32" i="5"/>
  <c r="C33" i="5"/>
  <c r="O33" i="5" s="1"/>
  <c r="X33" i="5" s="1"/>
  <c r="C32" i="5"/>
  <c r="O32" i="5" s="1"/>
  <c r="V32" i="5" s="1"/>
  <c r="B33" i="5"/>
  <c r="B32" i="5"/>
  <c r="D22" i="78"/>
  <c r="B22" i="78"/>
  <c r="B36" i="77"/>
  <c r="D22" i="77"/>
  <c r="B22" i="77"/>
  <c r="D22" i="4"/>
  <c r="N31" i="5"/>
  <c r="N30" i="5"/>
  <c r="N29" i="5"/>
  <c r="N28" i="5"/>
  <c r="N26" i="5"/>
  <c r="N25" i="5"/>
  <c r="N24" i="5"/>
  <c r="N23" i="5"/>
  <c r="N22" i="5"/>
  <c r="L31" i="5"/>
  <c r="L30" i="5"/>
  <c r="L29" i="5"/>
  <c r="L28" i="5"/>
  <c r="L27" i="5"/>
  <c r="L26" i="5"/>
  <c r="L25" i="5"/>
  <c r="L24" i="5"/>
  <c r="L23" i="5"/>
  <c r="L22" i="5"/>
  <c r="K31" i="5"/>
  <c r="K30" i="5"/>
  <c r="K29" i="5"/>
  <c r="K28" i="5"/>
  <c r="M28" i="5" s="1"/>
  <c r="K27" i="5"/>
  <c r="K26" i="5"/>
  <c r="K25" i="5"/>
  <c r="K24" i="5"/>
  <c r="M24" i="5" s="1"/>
  <c r="K23" i="5"/>
  <c r="K22" i="5"/>
  <c r="J31" i="5"/>
  <c r="J30" i="5"/>
  <c r="J29" i="5"/>
  <c r="J28" i="5"/>
  <c r="J27" i="5"/>
  <c r="J26" i="5"/>
  <c r="J25" i="5"/>
  <c r="J24" i="5"/>
  <c r="J23" i="5"/>
  <c r="J22" i="5"/>
  <c r="I31" i="5"/>
  <c r="I30" i="5"/>
  <c r="I29" i="5"/>
  <c r="I28" i="5"/>
  <c r="I27" i="5"/>
  <c r="I26" i="5"/>
  <c r="I25" i="5"/>
  <c r="I24" i="5"/>
  <c r="I23" i="5"/>
  <c r="I22" i="5"/>
  <c r="H31" i="5"/>
  <c r="H30" i="5"/>
  <c r="H29" i="5"/>
  <c r="H28" i="5"/>
  <c r="H27" i="5"/>
  <c r="H26" i="5"/>
  <c r="M26" i="5" s="1"/>
  <c r="H25" i="5"/>
  <c r="H24" i="5"/>
  <c r="H23" i="5"/>
  <c r="H22" i="5"/>
  <c r="H34" i="5" s="1"/>
  <c r="G31" i="5"/>
  <c r="G30" i="5"/>
  <c r="G29" i="5"/>
  <c r="G28" i="5"/>
  <c r="G27" i="5"/>
  <c r="G26" i="5"/>
  <c r="G25" i="5"/>
  <c r="G24" i="5"/>
  <c r="G23" i="5"/>
  <c r="G22" i="5"/>
  <c r="E31" i="5"/>
  <c r="E30" i="5"/>
  <c r="E29" i="5"/>
  <c r="E28" i="5"/>
  <c r="E27" i="5"/>
  <c r="E26" i="5"/>
  <c r="E25" i="5"/>
  <c r="E24" i="5"/>
  <c r="E23" i="5"/>
  <c r="E22" i="5"/>
  <c r="D31" i="5"/>
  <c r="D30" i="5"/>
  <c r="D29" i="5"/>
  <c r="D28" i="5"/>
  <c r="D27" i="5"/>
  <c r="D26" i="5"/>
  <c r="D25" i="5"/>
  <c r="D24" i="5"/>
  <c r="D23" i="5"/>
  <c r="D22" i="5"/>
  <c r="C31" i="5"/>
  <c r="O31" i="5" s="1"/>
  <c r="X31" i="5" s="1"/>
  <c r="C30" i="5"/>
  <c r="O30" i="5" s="1"/>
  <c r="C29" i="5"/>
  <c r="O29" i="5" s="1"/>
  <c r="V29" i="5" s="1"/>
  <c r="C28" i="5"/>
  <c r="O28" i="5" s="1"/>
  <c r="C27" i="5"/>
  <c r="C26" i="5"/>
  <c r="O26" i="5" s="1"/>
  <c r="X26" i="5" s="1"/>
  <c r="C25" i="5"/>
  <c r="O25" i="5" s="1"/>
  <c r="V25" i="5" s="1"/>
  <c r="C24" i="5"/>
  <c r="O24" i="5" s="1"/>
  <c r="C23" i="5"/>
  <c r="O23" i="5" s="1"/>
  <c r="C22" i="5"/>
  <c r="B31" i="5"/>
  <c r="B30" i="5"/>
  <c r="B29" i="5"/>
  <c r="B28" i="5"/>
  <c r="B27" i="5"/>
  <c r="B26" i="5"/>
  <c r="B25" i="5"/>
  <c r="B24" i="5"/>
  <c r="B23" i="5"/>
  <c r="B22" i="5"/>
  <c r="D22" i="74"/>
  <c r="B22" i="74"/>
  <c r="D22" i="73"/>
  <c r="B22" i="73"/>
  <c r="D22" i="72"/>
  <c r="B22" i="72"/>
  <c r="D22" i="71"/>
  <c r="B22" i="71"/>
  <c r="D22" i="70"/>
  <c r="B22" i="70"/>
  <c r="D22" i="68"/>
  <c r="B22" i="68"/>
  <c r="D22" i="67"/>
  <c r="B22" i="67"/>
  <c r="D22" i="66"/>
  <c r="W40" i="5"/>
  <c r="O27" i="5"/>
  <c r="V27" i="5" s="1"/>
  <c r="V41" i="5"/>
  <c r="V46" i="5"/>
  <c r="V45" i="5"/>
  <c r="V44" i="5"/>
  <c r="V43" i="5"/>
  <c r="V40" i="5"/>
  <c r="AB43" i="5"/>
  <c r="AA43" i="5"/>
  <c r="AB44" i="5"/>
  <c r="AA44" i="5"/>
  <c r="AA39" i="5"/>
  <c r="AA42" i="5"/>
  <c r="AA45" i="5"/>
  <c r="AA46" i="5"/>
  <c r="AA47" i="5"/>
  <c r="AB45" i="5"/>
  <c r="W43" i="5"/>
  <c r="AB39" i="5"/>
  <c r="W46" i="5"/>
  <c r="AB42" i="5"/>
  <c r="X43" i="5"/>
  <c r="W44" i="5"/>
  <c r="X44" i="5"/>
  <c r="X40" i="5"/>
  <c r="X45" i="5"/>
  <c r="V47" i="5"/>
  <c r="V42" i="5"/>
  <c r="Z44" i="5"/>
  <c r="Z43" i="5"/>
  <c r="Z41" i="5"/>
  <c r="Z46" i="5"/>
  <c r="A40" i="5"/>
  <c r="A41" i="5" s="1"/>
  <c r="A42" i="5" s="1"/>
  <c r="A43" i="5" s="1"/>
  <c r="A44" i="5" s="1"/>
  <c r="A45" i="5" s="1"/>
  <c r="A46" i="5" s="1"/>
  <c r="A47" i="5" s="1"/>
  <c r="A48" i="5" s="1"/>
  <c r="A49" i="5" s="1"/>
  <c r="A50" i="5" s="1"/>
  <c r="X47" i="5"/>
  <c r="W47" i="5"/>
  <c r="M23" i="5"/>
  <c r="W42" i="5"/>
  <c r="X42" i="5"/>
  <c r="Z42" i="5"/>
  <c r="X39" i="5"/>
  <c r="Z39" i="5"/>
  <c r="Z51" i="5" s="1"/>
  <c r="W39" i="5"/>
  <c r="V39" i="5"/>
  <c r="V51" i="5" s="1"/>
  <c r="B23" i="4"/>
  <c r="D23" i="4"/>
  <c r="B24" i="4"/>
  <c r="D24" i="4"/>
  <c r="B25" i="4"/>
  <c r="D25" i="4"/>
  <c r="D26" i="4"/>
  <c r="B27" i="4"/>
  <c r="D27" i="4"/>
  <c r="D28" i="4"/>
  <c r="A23" i="5"/>
  <c r="A24" i="5" s="1"/>
  <c r="A25" i="5" s="1"/>
  <c r="A26" i="5" s="1"/>
  <c r="A27" i="5" s="1"/>
  <c r="A28" i="5" s="1"/>
  <c r="A29" i="5" s="1"/>
  <c r="A30" i="5" s="1"/>
  <c r="A31" i="5" s="1"/>
  <c r="A32" i="5" s="1"/>
  <c r="A33" i="5" s="1"/>
  <c r="I34" i="5" l="1"/>
  <c r="K40" i="5"/>
  <c r="L40" i="5" s="1"/>
  <c r="W48" i="5"/>
  <c r="K48" i="5"/>
  <c r="L48" i="5" s="1"/>
  <c r="N48" i="5" s="1"/>
  <c r="AB46" i="5"/>
  <c r="K46" i="5"/>
  <c r="L46" i="5" s="1"/>
  <c r="N46" i="5" s="1"/>
  <c r="W45" i="5"/>
  <c r="K45" i="5"/>
  <c r="L45" i="5" s="1"/>
  <c r="O45" i="5" s="1"/>
  <c r="W24" i="5"/>
  <c r="AA41" i="5"/>
  <c r="K41" i="5"/>
  <c r="AB41" i="5"/>
  <c r="X41" i="5"/>
  <c r="W41" i="5"/>
  <c r="W28" i="5"/>
  <c r="X29" i="5"/>
  <c r="C34" i="5"/>
  <c r="B23" i="76" s="1"/>
  <c r="C57" i="5"/>
  <c r="D58" i="5"/>
  <c r="D57" i="5"/>
  <c r="O50" i="5"/>
  <c r="N50" i="5"/>
  <c r="O49" i="5"/>
  <c r="N49" i="5"/>
  <c r="O47" i="5"/>
  <c r="N47" i="5"/>
  <c r="O46" i="5"/>
  <c r="N45" i="5"/>
  <c r="N44" i="5"/>
  <c r="O44" i="5"/>
  <c r="O43" i="5"/>
  <c r="N43" i="5"/>
  <c r="O42" i="5"/>
  <c r="N42" i="5"/>
  <c r="D56" i="5"/>
  <c r="O39" i="5"/>
  <c r="Z40" i="5"/>
  <c r="N39" i="5"/>
  <c r="M25" i="5"/>
  <c r="P25" i="5" s="1"/>
  <c r="Q25" i="5" s="1"/>
  <c r="AA48" i="5"/>
  <c r="Z45" i="5"/>
  <c r="X46" i="5"/>
  <c r="M29" i="5"/>
  <c r="W29" i="5" s="1"/>
  <c r="M32" i="5"/>
  <c r="X32" i="5"/>
  <c r="K34" i="5"/>
  <c r="G51" i="5"/>
  <c r="V26" i="5"/>
  <c r="V23" i="5"/>
  <c r="X23" i="5"/>
  <c r="V31" i="5"/>
  <c r="V30" i="5"/>
  <c r="X48" i="5"/>
  <c r="X24" i="5"/>
  <c r="X25" i="5"/>
  <c r="X30" i="5"/>
  <c r="X27" i="5"/>
  <c r="M30" i="5"/>
  <c r="AB48" i="5"/>
  <c r="AA40" i="5"/>
  <c r="V48" i="5"/>
  <c r="X28" i="5"/>
  <c r="V24" i="5"/>
  <c r="M22" i="5"/>
  <c r="N34" i="5"/>
  <c r="B27" i="76" s="1"/>
  <c r="Z48" i="5"/>
  <c r="AB40" i="5"/>
  <c r="M27" i="5"/>
  <c r="P27" i="5" s="1"/>
  <c r="Q27" i="5" s="1"/>
  <c r="M31" i="5"/>
  <c r="P31" i="5" s="1"/>
  <c r="O22" i="5"/>
  <c r="O34" i="5" s="1"/>
  <c r="B24" i="76" s="1"/>
  <c r="W51" i="5"/>
  <c r="W26" i="5"/>
  <c r="P26" i="5"/>
  <c r="P23" i="5"/>
  <c r="W23" i="5"/>
  <c r="V28" i="5"/>
  <c r="C56" i="5"/>
  <c r="C51" i="5"/>
  <c r="E56" i="5"/>
  <c r="W32" i="5"/>
  <c r="P32" i="5"/>
  <c r="Q32" i="5" s="1"/>
  <c r="P28" i="5"/>
  <c r="W33" i="5"/>
  <c r="P33" i="5"/>
  <c r="P24" i="5"/>
  <c r="C58" i="5"/>
  <c r="V33" i="5"/>
  <c r="Z47" i="5"/>
  <c r="AB47" i="5"/>
  <c r="E51" i="5"/>
  <c r="B51" i="5"/>
  <c r="W25" i="5" l="1"/>
  <c r="M34" i="5"/>
  <c r="B26" i="76" s="1"/>
  <c r="Q23" i="5"/>
  <c r="O40" i="5"/>
  <c r="N40" i="5"/>
  <c r="O48" i="5"/>
  <c r="P22" i="5"/>
  <c r="AB51" i="5"/>
  <c r="Q33" i="5"/>
  <c r="P29" i="5"/>
  <c r="Q29" i="5" s="1"/>
  <c r="Q24" i="5"/>
  <c r="AA51" i="5"/>
  <c r="V22" i="5"/>
  <c r="L41" i="5"/>
  <c r="C61" i="5" s="1"/>
  <c r="Q26" i="5"/>
  <c r="Q31" i="5"/>
  <c r="W31" i="5"/>
  <c r="X51" i="5"/>
  <c r="W27" i="5"/>
  <c r="W22" i="5"/>
  <c r="X22" i="5"/>
  <c r="X34" i="5" s="1"/>
  <c r="P30" i="5"/>
  <c r="Q30" i="5" s="1"/>
  <c r="W30" i="5"/>
  <c r="V34" i="5"/>
  <c r="U57" i="5"/>
  <c r="G59" i="5"/>
  <c r="U56" i="5"/>
  <c r="G60" i="5"/>
  <c r="G57" i="5"/>
  <c r="C33" i="76"/>
  <c r="B33" i="76" s="1"/>
  <c r="G58" i="5"/>
  <c r="C34" i="76"/>
  <c r="B34" i="76" s="1"/>
  <c r="Q28" i="5"/>
  <c r="B35" i="76"/>
  <c r="B36" i="76"/>
  <c r="G56" i="5"/>
  <c r="C62" i="5"/>
  <c r="C32" i="76"/>
  <c r="E57" i="5"/>
  <c r="F57" i="5" s="1"/>
  <c r="E60" i="5"/>
  <c r="F60" i="5" s="1"/>
  <c r="B43" i="76"/>
  <c r="E58" i="5"/>
  <c r="F58" i="5" s="1"/>
  <c r="F56" i="5"/>
  <c r="E59" i="5"/>
  <c r="F59" i="5" s="1"/>
  <c r="Q22" i="5"/>
  <c r="C37" i="76" l="1"/>
  <c r="B37" i="76" s="1"/>
  <c r="G61" i="5"/>
  <c r="L51" i="5"/>
  <c r="O41" i="5"/>
  <c r="O51" i="5" s="1"/>
  <c r="D61" i="5"/>
  <c r="N41" i="5"/>
  <c r="N51" i="5" s="1"/>
  <c r="W34" i="5"/>
  <c r="P34" i="5"/>
  <c r="Q34" i="5" s="1"/>
  <c r="B28" i="76" s="1"/>
  <c r="B32" i="76"/>
  <c r="F62" i="5"/>
  <c r="G62" i="5"/>
  <c r="C38" i="76"/>
  <c r="B38" i="76" s="1"/>
  <c r="D63" i="5" l="1"/>
  <c r="C39" i="76" s="1"/>
  <c r="B39" i="76" s="1"/>
  <c r="B40" i="76" s="1"/>
  <c r="F61" i="5"/>
  <c r="F63" i="5" s="1"/>
  <c r="G63" i="5"/>
  <c r="C63" i="5"/>
  <c r="B25" i="76"/>
  <c r="C40" i="76" l="1"/>
  <c r="F24" i="76" s="1"/>
  <c r="J74" i="5"/>
  <c r="L74" i="5"/>
  <c r="C43" i="76"/>
  <c r="C44" i="76" s="1"/>
  <c r="L76" i="5"/>
  <c r="L80" i="5"/>
  <c r="L78" i="5"/>
  <c r="L79" i="5"/>
  <c r="L77" i="5"/>
  <c r="L75" i="5"/>
  <c r="F23" i="76" l="1"/>
  <c r="C46" i="76"/>
  <c r="C47" i="76"/>
  <c r="L81" i="5"/>
  <c r="C45" i="76"/>
</calcChain>
</file>

<file path=xl/comments1.xml><?xml version="1.0" encoding="utf-8"?>
<comments xmlns="http://schemas.openxmlformats.org/spreadsheetml/2006/main">
  <authors>
    <author>Mescal</author>
  </authors>
  <commentList>
    <comment ref="R21" authorId="0" shapeId="0">
      <text>
        <r>
          <rPr>
            <b/>
            <sz val="9"/>
            <color indexed="81"/>
            <rFont val="Tahoma"/>
            <family val="2"/>
          </rPr>
          <t>Mescal:</t>
        </r>
        <r>
          <rPr>
            <sz val="9"/>
            <color indexed="81"/>
            <rFont val="Tahoma"/>
            <family val="2"/>
          </rPr>
          <t xml:space="preserve">
move to risk</t>
        </r>
      </text>
    </comment>
    <comment ref="T21" authorId="0" shapeId="0">
      <text>
        <r>
          <rPr>
            <b/>
            <sz val="9"/>
            <color indexed="81"/>
            <rFont val="Tahoma"/>
            <family val="2"/>
          </rPr>
          <t>Mescal:</t>
        </r>
        <r>
          <rPr>
            <sz val="9"/>
            <color indexed="81"/>
            <rFont val="Tahoma"/>
            <family val="2"/>
          </rPr>
          <t xml:space="preserve">
new columns what is air perm result/ what is proposed air prem result</t>
        </r>
      </text>
    </comment>
  </commentList>
</comments>
</file>

<file path=xl/sharedStrings.xml><?xml version="1.0" encoding="utf-8"?>
<sst xmlns="http://schemas.openxmlformats.org/spreadsheetml/2006/main" count="1498" uniqueCount="293">
  <si>
    <t>SEAI Reference</t>
  </si>
  <si>
    <t>Deep Retrofit Pilot Programme 2019</t>
  </si>
  <si>
    <t>Version</t>
  </si>
  <si>
    <t>Date</t>
  </si>
  <si>
    <t>Photo of Existing Building</t>
  </si>
  <si>
    <t>Image/ Drawing of Proposed Building</t>
  </si>
  <si>
    <t>Section 1 - Applicant Details</t>
  </si>
  <si>
    <t>Project Title</t>
  </si>
  <si>
    <t>Applicant Organisation Name</t>
  </si>
  <si>
    <t>Principal Business Activity</t>
  </si>
  <si>
    <t>Company No.</t>
  </si>
  <si>
    <t>VAT No.</t>
  </si>
  <si>
    <t>Applicant PPSN/Reference No.</t>
  </si>
  <si>
    <t>Tax Clearance Access No.</t>
  </si>
  <si>
    <t>Contact Details: First name</t>
  </si>
  <si>
    <t>Last name</t>
  </si>
  <si>
    <t>Address</t>
  </si>
  <si>
    <t>Telephone</t>
  </si>
  <si>
    <t>Mobile</t>
  </si>
  <si>
    <t>E-mail</t>
  </si>
  <si>
    <t>Website</t>
  </si>
  <si>
    <t>Financial Controller’s name</t>
  </si>
  <si>
    <t>Section 2 - Technical Details</t>
  </si>
  <si>
    <t>2.1: Summary of Technical Proposal</t>
  </si>
  <si>
    <t>Describe the approach taken to achieving the improvement in energy performance for this project.
Detail the degree of innovation in the project in terms of the technologies employed, the renewable contribution to energy demand, depth and effectiveness of measures, inclusion of measurement and verification, research, etc.
Describe how the provision of adequate ventilation has been ensured.
Describe how the design has provided for addressing thermal bridging, especially at corners, junctions, edges and interfaces.
Describe how airtightness has been designed to reduce air infiltraion and air leakage. Due care and attenction is required especially at corners, junction edges and service penetrations.
How have you addressed potential summer overheating?
Where fabric upgrades exceed the minimum requirements, include proposed U-values of the measures. 
Is the building breathable? If not, what steps have been taken to ensure that vapour imperemable materials are used appropriately so that there is no risk of interstitial condensation?</t>
  </si>
  <si>
    <t>2.2: Summary of Energy Savings</t>
  </si>
  <si>
    <t>Complete Project Summary and Sub Project Tabs.</t>
  </si>
  <si>
    <t>Overview - Energy Savings</t>
  </si>
  <si>
    <t>Value for Money</t>
  </si>
  <si>
    <t>Total No of Units</t>
  </si>
  <si>
    <t xml:space="preserve">€/ kWh </t>
  </si>
  <si>
    <t>Total Area of Dwellings</t>
  </si>
  <si>
    <t>m2</t>
  </si>
  <si>
    <t>Total Energy Credits for Project</t>
  </si>
  <si>
    <t>kWh/ year</t>
  </si>
  <si>
    <t>Average Reduction in Energy</t>
  </si>
  <si>
    <t>kWh/m2/ year</t>
  </si>
  <si>
    <t>Average Renewable Contribution</t>
  </si>
  <si>
    <t>% Energy Savings</t>
  </si>
  <si>
    <t>Overview - Costs</t>
  </si>
  <si>
    <t>€/ Unit</t>
  </si>
  <si>
    <t>€</t>
  </si>
  <si>
    <t xml:space="preserve">Funded Capital Costs </t>
  </si>
  <si>
    <t>Domestic BER Costs</t>
  </si>
  <si>
    <t>Pressurisation Test Costs</t>
  </si>
  <si>
    <t>Project Management Costs</t>
  </si>
  <si>
    <t>BER Consultancy Costs</t>
  </si>
  <si>
    <t>1% Airtightness bonus</t>
  </si>
  <si>
    <t>Eligible VAT Expenditure</t>
  </si>
  <si>
    <t xml:space="preserve">Total  Costs </t>
  </si>
  <si>
    <t>Overview - Funding</t>
  </si>
  <si>
    <t>%</t>
  </si>
  <si>
    <t xml:space="preserve"> </t>
  </si>
  <si>
    <t>Grant</t>
  </si>
  <si>
    <t>Milestone Payment - Interim 1 ( 25% completion)</t>
  </si>
  <si>
    <t>Milestone Payment - Interim 2 (50% completion)</t>
  </si>
  <si>
    <t>Milestone Payment - End of Contract (100% completion)</t>
  </si>
  <si>
    <t>Data monitoring report</t>
  </si>
  <si>
    <t>Section 3 - Quality &amp; Delivery</t>
  </si>
  <si>
    <t>3.1: Project Plan &amp; Quality Assurance (QA)</t>
  </si>
  <si>
    <t>The project plan, and quality assurance are critical to the delivery of a high quality project.
Please demonstrate that a robust project plan for ensuring the project is delivered as described and to a high quality. This will include financing arrangements, completion dates, mitigation of risks, tendering, etc.
Quality assurance will be crucial to the project and the Deep Retrofit Pilot Programme. Demonstrate how quality assurance will be implemented across all elements of the project.</t>
  </si>
  <si>
    <t>3.2: Project Team Structure, Project Management and Skills and Experience</t>
  </si>
  <si>
    <t>Please demonstrate organisational commitment by describing the structure of the project team. Demonstrate also the skills, capacity and relevant experience of the project management team in delivering projects of similar scale to challenging timelines.
Similarly, demonstrate the skills and experience of the other identified members of the project teams, e.g. contractors, in delivering projects of this scale. 
Please include details of other similar projects that are being cited as relevant experience.</t>
  </si>
  <si>
    <t>3.3: Demonstration of Skills</t>
  </si>
  <si>
    <t>Where members of the project team have accreditation relating to carrying out energy efficiency works, e.g. Qualibuild certification, please include details.</t>
  </si>
  <si>
    <t>Quality Management</t>
  </si>
  <si>
    <t xml:space="preserve">Outline Contractor proposed and Quality Assurance Approach of Contractor, or where  Contractor not appointed provide details of Quality Assurance Approach that will be required by Contractor  </t>
  </si>
  <si>
    <t>Energy Advisor / Energy Assessor</t>
  </si>
  <si>
    <t>Project Manager</t>
  </si>
  <si>
    <t>Fabric Contractor</t>
  </si>
  <si>
    <t>Ventilation Contractor</t>
  </si>
  <si>
    <t>Heating Contractor</t>
  </si>
  <si>
    <t>BER Assessor &amp; Registration No</t>
  </si>
  <si>
    <t>Air Tightness Tester</t>
  </si>
  <si>
    <t>Renewable Contractor</t>
  </si>
  <si>
    <t>Quality Assurance Project Supervisor</t>
  </si>
  <si>
    <t>3.4: Project Timelines</t>
  </si>
  <si>
    <t>What is the estimated lead in time from receiving the letter of offer?</t>
  </si>
  <si>
    <t>Weeks</t>
  </si>
  <si>
    <t>What is the estimated total time to complete the works from the date work starts on sit?</t>
  </si>
  <si>
    <t>Total project timeline</t>
  </si>
  <si>
    <t>3.5: Risks and Mitigation</t>
  </si>
  <si>
    <t>Please describe any risks to the delivery of the project as described and those that affect the timeline for delivery</t>
  </si>
  <si>
    <t>Risks</t>
  </si>
  <si>
    <t>Mitigation</t>
  </si>
  <si>
    <t>1)</t>
  </si>
  <si>
    <t>2)</t>
  </si>
  <si>
    <t>3)</t>
  </si>
  <si>
    <t>4)</t>
  </si>
  <si>
    <t>5)</t>
  </si>
  <si>
    <t>3.6: Data Monitoring</t>
  </si>
  <si>
    <t>­ Data monitoring is required for a period of 3 years post completion of works to record the energy performance of the upgraded dwellings and to provide SEAI with data on changes in energy consumption. 
­ The guidelines specify the requirement for whole house electricity monitoring, heat pump energy consumption for both space and water heating and solar PV metering, where solar PV installed. 
­ Please briefly describe the monitors proposed in each instance. 
­ Please describe how SEAI will be provided with access to the raw data.</t>
  </si>
  <si>
    <t>3.7: Customer Recruitment</t>
  </si>
  <si>
    <t>Describe how you promoted the project, engaged with potential customers and gained a commitment from them to avail of the works</t>
  </si>
  <si>
    <t>3.8: Customer Engagement</t>
  </si>
  <si>
    <t>­ It is important for the customer to be engaged from end to end where significant energy efficiency measures and renewable energy technologies are being installed. 
­ It is also important that the customers be trained to use the technologies that have been installed in order to ensure their operation is in line with the design. 
­ Please describe how you intend to engage with the customers from the start of the project through to completion of works and training in the use of technologies and any other post-occupancy follow-up.</t>
  </si>
  <si>
    <t>3.9: Participating Energy Supplier (PES) Non-Financial Involvement</t>
  </si>
  <si>
    <t xml:space="preserve">If a Participating Energy Supplier has a non-financial involvement in the project, please describe their involvement. </t>
  </si>
  <si>
    <t>3.10: Health &amp; Wellbeing</t>
  </si>
  <si>
    <t>­ Ventilation, including airtightness, overheating and daylighting are elements that can have an impact on the occupants’ health and wellbeing. 
­ Please describe how adequate ventilation is ensured post works. Calculations may be attached.
­ Describe the designed measures for the ensuring a high level of airtightness.
­ Also provide a description of how potential summer overheating has been addressed. 
­ Describe any other elements that may potentially improve the health and wellbeing of the building occupants.</t>
  </si>
  <si>
    <t>Yes</t>
  </si>
  <si>
    <t>Project Proposal</t>
  </si>
  <si>
    <t xml:space="preserve">Thermal Briding Analysis Carried out </t>
  </si>
  <si>
    <t>No</t>
  </si>
  <si>
    <t>Select No of Sub Projects 
(1 to 12)</t>
  </si>
  <si>
    <t>Note a sub project is required for a change in dwelling type/  construction type/ year of construction/ floor area/ energy efficiency measures</t>
  </si>
  <si>
    <t>Local Authority</t>
  </si>
  <si>
    <t>Voluntary Housing Association</t>
  </si>
  <si>
    <t>Project Summary</t>
  </si>
  <si>
    <r>
      <t xml:space="preserve">Project Location:
</t>
    </r>
    <r>
      <rPr>
        <i/>
        <sz val="12"/>
        <rFont val="Calibri"/>
        <family val="2"/>
      </rPr>
      <t>(Provide details of dwelling locations)</t>
    </r>
  </si>
  <si>
    <r>
      <t xml:space="preserve">Dwelling owned by: </t>
    </r>
    <r>
      <rPr>
        <i/>
        <sz val="12"/>
        <rFont val="Calibri"/>
        <family val="2"/>
      </rPr>
      <t xml:space="preserve">
(Local Authority / Voluntary Housing Association / Private Homeowner)</t>
    </r>
  </si>
  <si>
    <r>
      <t xml:space="preserve">Fuel Poor / Non Fuel Poor 
</t>
    </r>
    <r>
      <rPr>
        <i/>
        <sz val="12"/>
        <rFont val="Calibri"/>
        <family val="2"/>
      </rPr>
      <t>(only applicable for Private homeowners)</t>
    </r>
  </si>
  <si>
    <r>
      <t xml:space="preserve">Grant Beneficiaries:
</t>
    </r>
    <r>
      <rPr>
        <i/>
        <sz val="12"/>
        <rFont val="Calibri"/>
        <family val="2"/>
      </rPr>
      <t>(Name of each Commercial Organisation/Charity/ Public Body)</t>
    </r>
  </si>
  <si>
    <t>Private homeowners</t>
  </si>
  <si>
    <t>Sub Project 1:</t>
  </si>
  <si>
    <t>Non Fuel Poor</t>
  </si>
  <si>
    <t>Sub Project 2:</t>
  </si>
  <si>
    <t>Fuel Poor</t>
  </si>
  <si>
    <t>Sub Project 3:</t>
  </si>
  <si>
    <t>Sub Project 4:</t>
  </si>
  <si>
    <t>Sub Project 5:</t>
  </si>
  <si>
    <t>Sub Project 6:</t>
  </si>
  <si>
    <t>Sub Project 7:</t>
  </si>
  <si>
    <t>Sub Project 8:</t>
  </si>
  <si>
    <t>Sub Project 9:</t>
  </si>
  <si>
    <t>Sub Project 10:</t>
  </si>
  <si>
    <t>Sub Project 11:</t>
  </si>
  <si>
    <t>Sub Project 12:</t>
  </si>
  <si>
    <t>Summary of Project Proposal - Energy Data</t>
  </si>
  <si>
    <t>Dwelling Type</t>
  </si>
  <si>
    <t>No of Units</t>
  </si>
  <si>
    <t>Year of Construction</t>
  </si>
  <si>
    <t>Construction Type</t>
  </si>
  <si>
    <t>Pre Works BER Grade</t>
  </si>
  <si>
    <t>Pre Works BER kWh/m2/yr</t>
  </si>
  <si>
    <t>Pre Works Air Permeability Test m3/hr/m2</t>
  </si>
  <si>
    <t>Proposed Post Works BER Grade</t>
  </si>
  <si>
    <t>Proposed Post Works BER kWh/m2/yr</t>
  </si>
  <si>
    <t xml:space="preserve">Proposed Post Works Air Permeability Test m3/hr/m2 </t>
  </si>
  <si>
    <t>Difference in kWh/m2/yr</t>
  </si>
  <si>
    <t xml:space="preserve">Proposed Renewable Contribution kWh/m2/yr </t>
  </si>
  <si>
    <t>Total Floor Area m2</t>
  </si>
  <si>
    <t>Total Saving
kWh</t>
  </si>
  <si>
    <t>% Savings</t>
  </si>
  <si>
    <t>Existing Energy Use</t>
  </si>
  <si>
    <t>kWh/m2</t>
  </si>
  <si>
    <t>Proposed Renewable</t>
  </si>
  <si>
    <t>Total</t>
  </si>
  <si>
    <t>Average</t>
  </si>
  <si>
    <t>Summary of Project Proposal - Financial</t>
  </si>
  <si>
    <t>Total Cost per Unit €</t>
  </si>
  <si>
    <t>Domestic BER Cost per Unit €</t>
  </si>
  <si>
    <t>Pressurisation Test Cost per Unit €</t>
  </si>
  <si>
    <t xml:space="preserve">Data Monitoring </t>
  </si>
  <si>
    <t>Eligible VAT per unit</t>
  </si>
  <si>
    <t>Funded Project Cost  €</t>
  </si>
  <si>
    <t>Eligible VAT €</t>
  </si>
  <si>
    <t>only eligible if Revenue exemption letter submitted</t>
  </si>
  <si>
    <t>TOTALS</t>
  </si>
  <si>
    <t>-</t>
  </si>
  <si>
    <t>Project Management Costs and Grant Request</t>
  </si>
  <si>
    <t xml:space="preserve">Cost </t>
  </si>
  <si>
    <t>Eligible VAT</t>
  </si>
  <si>
    <t>% Grant Request</t>
  </si>
  <si>
    <t>Average Cost/ unit</t>
  </si>
  <si>
    <t>Funded Capital Project Cost</t>
  </si>
  <si>
    <t>Max BER Cost</t>
  </si>
  <si>
    <t>Domestic BER Cost</t>
  </si>
  <si>
    <t>Max Pressurisation Cost</t>
  </si>
  <si>
    <t>Pressurisation Test Cost</t>
  </si>
  <si>
    <t>Project Management Cost</t>
  </si>
  <si>
    <t>BER A3 Design &amp; Consultancy Cost</t>
  </si>
  <si>
    <t>Data (Energy) Monitoring Equipment</t>
  </si>
  <si>
    <t>1% bonus for air permeability of 3 m3/hr/m2 or better</t>
  </si>
  <si>
    <t>N/A</t>
  </si>
  <si>
    <t>TOTAL</t>
  </si>
  <si>
    <t>Technical Risk Analysis</t>
  </si>
  <si>
    <t>Outline potential and proposed actions to address</t>
  </si>
  <si>
    <t>Thermal Bridging - Shall retrofit work comply with Annex H of SR 54</t>
  </si>
  <si>
    <t>Further Details of Thermal Bridging Analysis</t>
  </si>
  <si>
    <t>Has Overheating Analysis been carried out</t>
  </si>
  <si>
    <t>Further Details of Overheating Analysis</t>
  </si>
  <si>
    <t>Finance</t>
  </si>
  <si>
    <t>Details of Organisation</t>
  </si>
  <si>
    <t>Funding €</t>
  </si>
  <si>
    <t xml:space="preserve">% of Funding </t>
  </si>
  <si>
    <t>PES</t>
  </si>
  <si>
    <t>Government Organisation</t>
  </si>
  <si>
    <t>EU Commission</t>
  </si>
  <si>
    <t>Private Resources</t>
  </si>
  <si>
    <t>Participating Energy Supplier</t>
  </si>
  <si>
    <r>
      <t xml:space="preserve">Low Interest Rate Funding 
</t>
    </r>
    <r>
      <rPr>
        <b/>
        <i/>
        <sz val="11"/>
        <rFont val="Calibri"/>
        <family val="2"/>
      </rPr>
      <t>(4 to 6%)</t>
    </r>
  </si>
  <si>
    <t>Wall Insulation</t>
  </si>
  <si>
    <t>Existing U Value of each element (W/m2K)
Area of each element (m2)</t>
  </si>
  <si>
    <t>Proposed U Value of each element (W/m2K)
Area of each element to be Upgraded (m2)
Thickness of Insulation
Conductivity of Insulation</t>
  </si>
  <si>
    <t>A1</t>
  </si>
  <si>
    <t>Stone</t>
  </si>
  <si>
    <t>Non Renewable Heating Upgrade</t>
  </si>
  <si>
    <t>Existing Heating System
Capacity of Existing System
Efficiency of Existing System
Existing Heating and DHW Controls</t>
  </si>
  <si>
    <t>Heating Capacity (kW)
Heating efficiency
Fuel
Proposed Heating and Hot Water Controls</t>
  </si>
  <si>
    <t>Roof Insulation</t>
  </si>
  <si>
    <t>A2</t>
  </si>
  <si>
    <t>Solid Brick Wall</t>
  </si>
  <si>
    <t>Other</t>
  </si>
  <si>
    <t>Provide technical data of existing system</t>
  </si>
  <si>
    <t>Provide technical data of proposed system</t>
  </si>
  <si>
    <t>Floor Insulation</t>
  </si>
  <si>
    <t>A3</t>
  </si>
  <si>
    <t>Cavity Wall</t>
  </si>
  <si>
    <t>Windows/ Doors Upgrade</t>
  </si>
  <si>
    <t>Existing U Value of each element (W/m2K)
Solar Transmission through glazing
Light Transmission through glazing
Area of each element (m2)</t>
  </si>
  <si>
    <t>Proposed U Value of each element (W/m2K)
Solar Transmission through glazing
Light Transmission through glazing
Area of each element to be Upgraded (m2)</t>
  </si>
  <si>
    <t>Solid Mass Concrete</t>
  </si>
  <si>
    <t>Heat Recovery Ventilation</t>
  </si>
  <si>
    <t xml:space="preserve">Details of Existing Ventilation </t>
  </si>
  <si>
    <t>Proposed System
SFP
Heat Recovery Efficiency
No of Wet Rooms &amp; Kitchen
Controls</t>
  </si>
  <si>
    <t>Concrete Hollow Block</t>
  </si>
  <si>
    <t>Construction Type:</t>
  </si>
  <si>
    <t>Whole House Extract Ventilation</t>
  </si>
  <si>
    <t>Proposed System
SFP
No of Wet Rooms &amp; Kitchen
Controls</t>
  </si>
  <si>
    <t>Timber Frame</t>
  </si>
  <si>
    <t>Pre Works BER No:</t>
  </si>
  <si>
    <t>Heat Pump</t>
  </si>
  <si>
    <t>Existing Heating System
Capacity of Existing System
Efficiency of Existing System
Existing Heating &amp; DHW Controls</t>
  </si>
  <si>
    <t>Proposed Heat Pump
Efficiency of Heat Pump for Space Heating based on DEAP Heat Pump Tool
Efficiency of Heat Pump for Hot Water based on DEAP Heat Pump Tool
Type of Heat Emitter
kW of proposed Heat Pump
Proposed Heating and DHW Controls</t>
  </si>
  <si>
    <t>Unknown</t>
  </si>
  <si>
    <t>Certified wood burning (only) room heating stove</t>
  </si>
  <si>
    <t>kW output of stove
% efficiency of stove (certified)</t>
  </si>
  <si>
    <t>CHP</t>
  </si>
  <si>
    <t>Heating Capacity (kW)
Electric Capacity (kW)
Heating efficiency
Electric efficiency
Expected run hours of CHP
% of heating/hw energy served by CHP
Proposed Heating and DHW Controls</t>
  </si>
  <si>
    <t>Pre Works Air Permeability Test m3/h/m2</t>
  </si>
  <si>
    <t>Biomass Boiler</t>
  </si>
  <si>
    <t>Heating Capacity (kW)
Heating efficiency
% of Heating/DHW energy served by Biomass
Proposed Heating and DHW Controls</t>
  </si>
  <si>
    <t>Post Works BER Grade</t>
  </si>
  <si>
    <t>Proposed Value that Applicant is commiting to achieving</t>
  </si>
  <si>
    <t>Solar Photovoltaics</t>
  </si>
  <si>
    <t>kW rating of panels
No of Panels
Type of Panel
Orientation to be installed
Angle of Panel
% of Overshading</t>
  </si>
  <si>
    <t>Post Works BER kWh/m2/yr</t>
  </si>
  <si>
    <t>Solar Thermal Panels</t>
  </si>
  <si>
    <t>Type of Existing system
Efficiency of Existing system
Existing Controls</t>
  </si>
  <si>
    <r>
      <t>Aperture area of Panel
Type of Panel, (</t>
    </r>
    <r>
      <rPr>
        <sz val="11"/>
        <color theme="1"/>
        <rFont val="Calibri"/>
        <family val="2"/>
      </rPr>
      <t>ηo and a1 if known)</t>
    </r>
    <r>
      <rPr>
        <sz val="11"/>
        <color theme="1"/>
        <rFont val="Calibri"/>
        <family val="2"/>
        <scheme val="minor"/>
      </rPr>
      <t xml:space="preserve">
Orientation to installed
Angle of Panel
% of Overshading
Size of DHW Tank and dedicated solar storage volume
Insulation on Tank
Proposed Controls
Is the Solar Panel supplementing heating?</t>
    </r>
  </si>
  <si>
    <t>Post Works Air Permeability Test m3/h/m2</t>
  </si>
  <si>
    <t>Lighting</t>
  </si>
  <si>
    <t>Existing lighting specification 
Existing lighting wattage</t>
  </si>
  <si>
    <t>Proposed lighting type 
Proposed lighting wattage</t>
  </si>
  <si>
    <t>Renewable Contribution kWh/m2/yr</t>
  </si>
  <si>
    <t>Proposed Thermal Equivalent that Applicant is commiting to achieving</t>
  </si>
  <si>
    <t>Airtightness</t>
  </si>
  <si>
    <t>Proposed measures</t>
  </si>
  <si>
    <t>Floor Area of Dwelling Type (m2)</t>
  </si>
  <si>
    <t>Wall Area of Dwelling Type (m2)</t>
  </si>
  <si>
    <t>Average value for this building type, excluding window and door area</t>
  </si>
  <si>
    <t>Cost of Supported Measures</t>
  </si>
  <si>
    <t>Proposed Energy Upgrades</t>
  </si>
  <si>
    <t>Supported Measures</t>
  </si>
  <si>
    <t>Description of Minimum Data Required for Existing Specification</t>
  </si>
  <si>
    <t>Existing Specification</t>
  </si>
  <si>
    <t>Proposed Specification</t>
  </si>
  <si>
    <t>Additional Information</t>
  </si>
  <si>
    <t>Cost of individual elements of Total Cost (Ex VAT)</t>
  </si>
  <si>
    <t>Total Cost of measure per Unit (ex VAT)</t>
  </si>
  <si>
    <t>Aperture area of Panel
Type of Panel, (ηo and a1 if known)
Orientation to installed
Angle of Panel
% of Overshading
Size of DHW Tank and dedicated solar storage volume
Insulation on Tank
Proposed Controls
Is the Solar Panel supplementing heating?</t>
  </si>
  <si>
    <t>Monitoring</t>
  </si>
  <si>
    <t>Proposed M&amp;V</t>
  </si>
  <si>
    <t>Construction Vat</t>
  </si>
  <si>
    <t>PM Vat</t>
  </si>
  <si>
    <t>Other Vat</t>
  </si>
  <si>
    <t>Project Category</t>
  </si>
  <si>
    <t>Ground Floor Apartment</t>
  </si>
  <si>
    <t>Mid Floor Apartment</t>
  </si>
  <si>
    <t>Top Floor Apartment</t>
  </si>
  <si>
    <t>End of Terrace House</t>
  </si>
  <si>
    <t>Mid Terrace House</t>
  </si>
  <si>
    <t>Semi Detached House</t>
  </si>
  <si>
    <t>Detached House</t>
  </si>
  <si>
    <t>Maisonette</t>
  </si>
  <si>
    <t>Basement Apartment</t>
  </si>
  <si>
    <t>2005 onwards</t>
  </si>
  <si>
    <t>2000-2004</t>
  </si>
  <si>
    <t>1994-1999</t>
  </si>
  <si>
    <t>1983-1993</t>
  </si>
  <si>
    <t>1978-1982</t>
  </si>
  <si>
    <t>1967-1977</t>
  </si>
  <si>
    <t>1950-1966</t>
  </si>
  <si>
    <t>1930-1949</t>
  </si>
  <si>
    <t>1900-1929</t>
  </si>
  <si>
    <t>Pre 1900</t>
  </si>
  <si>
    <t xml:space="preserve">Monitoring Type </t>
  </si>
  <si>
    <t>Data Monitoring Funded</t>
  </si>
  <si>
    <t>Data Monitoring Funded %</t>
  </si>
  <si>
    <t>Data Monitoring Costs</t>
  </si>
  <si>
    <t>jjjj</t>
  </si>
  <si>
    <t>€/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</si>
</sst>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0_-;\-* #,##0_-;_-* &quot;-&quot;??_-;_-@_-"/>
    <numFmt numFmtId="165" formatCode="0.0%"/>
    <numFmt numFmtId="166" formatCode="0.0"/>
  </numFmts>
  <fonts count="62">
    <font>
      <sz val="11"/>
      <color theme="1"/>
      <name val="Calibri"/>
      <family val="2"/>
      <scheme val="minor"/>
    </font>
    <font>
      <sz val="11"/>
      <color indexed="8"/>
      <name val="Calibri"/>
      <family val="2"/>
    </font>
    <font>
      <sz val="11"/>
      <color indexed="8"/>
      <name val="Calibri"/>
      <family val="2"/>
    </font>
    <font>
      <sz val="11"/>
      <color indexed="10"/>
      <name val="Calibri"/>
      <family val="2"/>
    </font>
    <font>
      <b/>
      <sz val="11"/>
      <color indexed="8"/>
      <name val="Calibri"/>
      <family val="2"/>
    </font>
    <font>
      <i/>
      <sz val="11"/>
      <color indexed="8"/>
      <name val="Calibri"/>
      <family val="2"/>
    </font>
    <font>
      <i/>
      <sz val="11"/>
      <color indexed="23"/>
      <name val="Helvetica Neue"/>
    </font>
    <font>
      <i/>
      <sz val="9"/>
      <color indexed="8"/>
      <name val="Calibri"/>
      <family val="2"/>
    </font>
    <font>
      <b/>
      <sz val="14"/>
      <color indexed="8"/>
      <name val="Calibri"/>
      <family val="2"/>
    </font>
    <font>
      <b/>
      <sz val="11"/>
      <color indexed="10"/>
      <name val="Lucida Grande"/>
    </font>
    <font>
      <sz val="8"/>
      <name val="Calibri"/>
      <family val="2"/>
    </font>
    <font>
      <b/>
      <sz val="11"/>
      <name val="Calibri"/>
      <family val="2"/>
    </font>
    <font>
      <sz val="11"/>
      <name val="Calibri"/>
      <family val="2"/>
    </font>
    <font>
      <sz val="10"/>
      <color indexed="8"/>
      <name val="Arial"/>
      <family val="2"/>
    </font>
    <font>
      <b/>
      <sz val="10"/>
      <color indexed="8"/>
      <name val="Arial"/>
      <family val="2"/>
    </font>
    <font>
      <sz val="11"/>
      <color indexed="8"/>
      <name val="Calibri"/>
      <family val="2"/>
    </font>
    <font>
      <sz val="14"/>
      <color indexed="8"/>
      <name val="Calibri"/>
      <family val="2"/>
    </font>
    <font>
      <sz val="14"/>
      <name val="Calibri"/>
      <family val="2"/>
    </font>
    <font>
      <sz val="11"/>
      <color indexed="8"/>
      <name val="Calibri"/>
      <family val="2"/>
    </font>
    <font>
      <b/>
      <sz val="12"/>
      <color indexed="9"/>
      <name val="Calibri"/>
      <family val="2"/>
    </font>
    <font>
      <sz val="10"/>
      <color indexed="23"/>
      <name val="Myriad Pro"/>
      <family val="2"/>
    </font>
    <font>
      <b/>
      <sz val="16"/>
      <color indexed="9"/>
      <name val="Calibri"/>
      <family val="2"/>
    </font>
    <font>
      <sz val="11"/>
      <color indexed="60"/>
      <name val="Calibri"/>
      <family val="2"/>
    </font>
    <font>
      <sz val="11"/>
      <color rgb="FFFF0000"/>
      <name val="Calibri"/>
      <family val="2"/>
      <scheme val="minor"/>
    </font>
    <font>
      <sz val="11"/>
      <color theme="1"/>
      <name val="Calibri"/>
      <family val="2"/>
    </font>
    <font>
      <sz val="11"/>
      <color theme="1"/>
      <name val="Calibri"/>
      <family val="2"/>
      <scheme val="minor"/>
    </font>
    <font>
      <b/>
      <sz val="16"/>
      <name val="Calibri"/>
      <family val="2"/>
    </font>
    <font>
      <b/>
      <sz val="22"/>
      <name val="Calibri"/>
      <family val="2"/>
    </font>
    <font>
      <b/>
      <sz val="11"/>
      <color theme="1"/>
      <name val="Calibri"/>
      <family val="2"/>
      <scheme val="minor"/>
    </font>
    <font>
      <sz val="12"/>
      <name val="Calibri"/>
      <family val="2"/>
    </font>
    <font>
      <sz val="12"/>
      <color theme="1"/>
      <name val="Calibri"/>
      <family val="2"/>
    </font>
    <font>
      <sz val="12"/>
      <color indexed="8"/>
      <name val="Calibri"/>
      <family val="2"/>
    </font>
    <font>
      <sz val="9"/>
      <color indexed="81"/>
      <name val="Tahoma"/>
      <family val="2"/>
    </font>
    <font>
      <b/>
      <sz val="9"/>
      <color indexed="81"/>
      <name val="Tahoma"/>
      <family val="2"/>
    </font>
    <font>
      <b/>
      <i/>
      <sz val="11"/>
      <name val="Calibri"/>
      <family val="2"/>
    </font>
    <font>
      <b/>
      <i/>
      <sz val="11"/>
      <color theme="1"/>
      <name val="Calibri"/>
      <family val="2"/>
      <scheme val="minor"/>
    </font>
    <font>
      <sz val="16"/>
      <color theme="1"/>
      <name val="Calibri"/>
      <family val="2"/>
      <scheme val="minor"/>
    </font>
    <font>
      <sz val="12"/>
      <color theme="1"/>
      <name val="Calibri"/>
      <family val="2"/>
      <scheme val="minor"/>
    </font>
    <font>
      <b/>
      <sz val="10"/>
      <color indexed="8"/>
      <name val="Calibri"/>
      <family val="2"/>
    </font>
    <font>
      <sz val="10"/>
      <color indexed="8"/>
      <name val="Calibri"/>
      <family val="2"/>
    </font>
    <font>
      <sz val="11"/>
      <name val="Calibri"/>
      <family val="2"/>
      <scheme val="minor"/>
    </font>
    <font>
      <sz val="10"/>
      <color theme="1"/>
      <name val="Calibri"/>
      <family val="2"/>
      <scheme val="minor"/>
    </font>
    <font>
      <sz val="10"/>
      <color indexed="9"/>
      <name val="Calibri"/>
      <family val="2"/>
    </font>
    <font>
      <sz val="10"/>
      <name val="Calibri"/>
      <family val="2"/>
    </font>
    <font>
      <sz val="11"/>
      <color indexed="23"/>
      <name val="Myriad Pro"/>
      <family val="2"/>
    </font>
    <font>
      <b/>
      <sz val="12"/>
      <name val="Calibri"/>
      <family val="2"/>
    </font>
    <font>
      <b/>
      <sz val="10"/>
      <name val="Calibri"/>
      <family val="2"/>
    </font>
    <font>
      <b/>
      <sz val="14"/>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i/>
      <sz val="10"/>
      <name val="Calibri"/>
      <family val="2"/>
    </font>
    <font>
      <b/>
      <sz val="11"/>
      <color indexed="9"/>
      <name val="Calibri"/>
      <family val="2"/>
    </font>
    <font>
      <b/>
      <sz val="16"/>
      <color theme="0"/>
      <name val="Calibri"/>
      <family val="2"/>
    </font>
    <font>
      <b/>
      <sz val="12"/>
      <color indexed="8"/>
      <name val="Calibri"/>
      <family val="2"/>
    </font>
    <font>
      <sz val="14"/>
      <color theme="1"/>
      <name val="Calibri"/>
      <family val="2"/>
      <scheme val="minor"/>
    </font>
    <font>
      <b/>
      <sz val="13"/>
      <color indexed="8"/>
      <name val="Calibri"/>
      <family val="2"/>
    </font>
    <font>
      <b/>
      <sz val="15"/>
      <color theme="0"/>
      <name val="Calibri"/>
      <family val="2"/>
    </font>
    <font>
      <sz val="16"/>
      <name val="Calibri"/>
      <family val="2"/>
    </font>
    <font>
      <i/>
      <sz val="12"/>
      <name val="Calibri"/>
      <family val="2"/>
    </font>
    <font>
      <b/>
      <sz val="18"/>
      <color rgb="FFFF0000"/>
      <name val="Calibri"/>
      <family val="2"/>
      <scheme val="minor"/>
    </font>
    <font>
      <b/>
      <sz val="11"/>
      <color rgb="FFFF0000"/>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4" tint="0.59999389629810485"/>
        <bgColor indexed="65"/>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tint="0.59999389629810485"/>
        <bgColor indexed="64"/>
      </patternFill>
    </fill>
    <fill>
      <patternFill patternType="solid">
        <fgColor rgb="FFCCECFF"/>
        <bgColor indexed="64"/>
      </patternFill>
    </fill>
    <fill>
      <patternFill patternType="solid">
        <fgColor rgb="FF66CCFF"/>
        <bgColor indexed="64"/>
      </patternFill>
    </fill>
    <fill>
      <patternFill patternType="solid">
        <fgColor theme="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10">
    <xf numFmtId="0" fontId="0" fillId="0" borderId="0"/>
    <xf numFmtId="43" fontId="2"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25" fillId="7" borderId="0" applyNumberFormat="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cellStyleXfs>
  <cellXfs count="511">
    <xf numFmtId="0" fontId="0" fillId="0" borderId="0" xfId="0"/>
    <xf numFmtId="0" fontId="4" fillId="0" borderId="0" xfId="0" applyFont="1"/>
    <xf numFmtId="10" fontId="0" fillId="0" borderId="0" xfId="0" applyNumberFormat="1"/>
    <xf numFmtId="9" fontId="0" fillId="0" borderId="0" xfId="0" applyNumberFormat="1"/>
    <xf numFmtId="0" fontId="0" fillId="0" borderId="1" xfId="0" applyBorder="1" applyProtection="1">
      <protection locked="0"/>
    </xf>
    <xf numFmtId="0" fontId="13" fillId="0" borderId="7" xfId="0" applyFont="1" applyBorder="1" applyAlignment="1">
      <alignment vertical="top" wrapText="1"/>
    </xf>
    <xf numFmtId="0" fontId="14" fillId="5" borderId="7" xfId="0" applyFont="1" applyFill="1" applyBorder="1" applyAlignment="1">
      <alignment horizontal="center" vertical="top" wrapText="1"/>
    </xf>
    <xf numFmtId="0" fontId="13" fillId="0" borderId="5" xfId="0" applyFont="1" applyBorder="1" applyAlignment="1">
      <alignment vertical="top" wrapText="1"/>
    </xf>
    <xf numFmtId="0" fontId="14" fillId="5" borderId="1" xfId="0" applyFont="1" applyFill="1" applyBorder="1" applyAlignment="1">
      <alignment horizontal="center" vertical="top" wrapText="1"/>
    </xf>
    <xf numFmtId="0" fontId="0" fillId="0" borderId="1" xfId="0" applyBorder="1" applyAlignment="1" applyProtection="1">
      <alignment wrapText="1"/>
      <protection locked="0"/>
    </xf>
    <xf numFmtId="0" fontId="0" fillId="0" borderId="16" xfId="0" applyBorder="1" applyAlignment="1" applyProtection="1">
      <alignment wrapText="1"/>
      <protection locked="0"/>
    </xf>
    <xf numFmtId="0" fontId="0" fillId="6" borderId="0" xfId="0" applyFill="1"/>
    <xf numFmtId="0" fontId="0" fillId="4" borderId="0" xfId="0" applyFill="1"/>
    <xf numFmtId="43" fontId="0" fillId="6" borderId="15" xfId="0" applyNumberFormat="1" applyFill="1" applyBorder="1" applyAlignment="1">
      <alignment horizontal="center"/>
    </xf>
    <xf numFmtId="0" fontId="21" fillId="6" borderId="0" xfId="0" applyFont="1" applyFill="1" applyAlignment="1">
      <alignment vertical="center" wrapText="1"/>
    </xf>
    <xf numFmtId="43" fontId="0" fillId="6" borderId="0" xfId="5" applyFont="1" applyFill="1"/>
    <xf numFmtId="0" fontId="36" fillId="6" borderId="0" xfId="0" applyFont="1" applyFill="1" applyAlignment="1">
      <alignment horizontal="center" vertical="center"/>
    </xf>
    <xf numFmtId="14" fontId="37" fillId="6" borderId="0" xfId="0" applyNumberFormat="1" applyFont="1" applyFill="1" applyAlignment="1">
      <alignment vertical="center"/>
    </xf>
    <xf numFmtId="0" fontId="21" fillId="6" borderId="0" xfId="0" applyFont="1" applyFill="1" applyAlignment="1">
      <alignment horizontal="left" vertical="top" wrapText="1"/>
    </xf>
    <xf numFmtId="0" fontId="42" fillId="6" borderId="0" xfId="0" applyFont="1" applyFill="1" applyAlignment="1">
      <alignment horizontal="left" vertical="top" wrapText="1"/>
    </xf>
    <xf numFmtId="0" fontId="43" fillId="6" borderId="0" xfId="0" applyFont="1" applyFill="1" applyAlignment="1">
      <alignment horizontal="left" vertical="top" wrapText="1"/>
    </xf>
    <xf numFmtId="0" fontId="38" fillId="6" borderId="0" xfId="0" applyFont="1" applyFill="1" applyAlignment="1">
      <alignment horizontal="center" vertical="top" wrapText="1"/>
    </xf>
    <xf numFmtId="0" fontId="39" fillId="6" borderId="0" xfId="0" applyFont="1" applyFill="1" applyAlignment="1">
      <alignment vertical="top" wrapText="1"/>
    </xf>
    <xf numFmtId="43" fontId="39" fillId="6" borderId="0" xfId="0" applyNumberFormat="1" applyFont="1" applyFill="1" applyAlignment="1">
      <alignment vertical="top" wrapText="1"/>
    </xf>
    <xf numFmtId="0" fontId="38" fillId="6" borderId="0" xfId="0" applyFont="1" applyFill="1" applyAlignment="1">
      <alignment vertical="top" wrapText="1"/>
    </xf>
    <xf numFmtId="0" fontId="45" fillId="0" borderId="6" xfId="0" applyFont="1" applyBorder="1" applyAlignment="1">
      <alignment vertical="center" wrapText="1"/>
    </xf>
    <xf numFmtId="0" fontId="19" fillId="6" borderId="17" xfId="0" applyFont="1" applyFill="1" applyBorder="1" applyAlignment="1">
      <alignment vertical="center" wrapText="1"/>
    </xf>
    <xf numFmtId="0" fontId="19" fillId="6" borderId="0" xfId="0" applyFont="1" applyFill="1" applyAlignment="1">
      <alignment vertical="center" wrapText="1"/>
    </xf>
    <xf numFmtId="0" fontId="0" fillId="0" borderId="0" xfId="0" applyAlignment="1">
      <alignment vertical="center" wrapText="1"/>
    </xf>
    <xf numFmtId="0" fontId="0" fillId="6" borderId="0" xfId="0" applyFill="1" applyAlignment="1">
      <alignment vertical="center" wrapText="1"/>
    </xf>
    <xf numFmtId="0" fontId="22" fillId="6" borderId="17" xfId="1" applyNumberFormat="1" applyFont="1" applyFill="1" applyBorder="1" applyAlignment="1">
      <alignment wrapText="1"/>
    </xf>
    <xf numFmtId="0" fontId="22" fillId="6" borderId="0" xfId="1" applyNumberFormat="1" applyFont="1" applyFill="1" applyAlignment="1">
      <alignment wrapText="1"/>
    </xf>
    <xf numFmtId="43" fontId="0" fillId="6" borderId="17" xfId="1" applyFont="1" applyFill="1" applyBorder="1"/>
    <xf numFmtId="43" fontId="0" fillId="6" borderId="0" xfId="1" applyFont="1" applyFill="1"/>
    <xf numFmtId="0" fontId="0" fillId="0" borderId="0" xfId="0" applyAlignment="1">
      <alignment wrapText="1"/>
    </xf>
    <xf numFmtId="0" fontId="0" fillId="0" borderId="0" xfId="0" applyAlignment="1">
      <alignment horizontal="left"/>
    </xf>
    <xf numFmtId="0" fontId="16"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xf numFmtId="0" fontId="5" fillId="0" borderId="0" xfId="0" applyFont="1" applyAlignment="1">
      <alignment horizontal="center"/>
    </xf>
    <xf numFmtId="0" fontId="12" fillId="6" borderId="0" xfId="0" applyFont="1" applyFill="1"/>
    <xf numFmtId="1" fontId="9" fillId="6" borderId="0" xfId="0" applyNumberFormat="1" applyFont="1" applyFill="1" applyAlignment="1">
      <alignment horizontal="center" vertical="center" wrapText="1"/>
    </xf>
    <xf numFmtId="0" fontId="4" fillId="0" borderId="2" xfId="0" applyFont="1" applyBorder="1"/>
    <xf numFmtId="0" fontId="4" fillId="0" borderId="12" xfId="0" applyFont="1" applyBorder="1"/>
    <xf numFmtId="0" fontId="4" fillId="0" borderId="3" xfId="0" applyFont="1" applyBorder="1"/>
    <xf numFmtId="0" fontId="4" fillId="0" borderId="18" xfId="0" applyFont="1" applyBorder="1"/>
    <xf numFmtId="0" fontId="0" fillId="6" borderId="0" xfId="0" applyFill="1" applyAlignment="1">
      <alignment vertical="center"/>
    </xf>
    <xf numFmtId="0" fontId="0" fillId="0" borderId="0" xfId="0" applyAlignment="1">
      <alignment vertical="center"/>
    </xf>
    <xf numFmtId="164" fontId="0" fillId="0" borderId="6" xfId="1" applyNumberFormat="1" applyFont="1" applyBorder="1" applyAlignment="1" applyProtection="1">
      <alignment vertical="center"/>
      <protection locked="0"/>
    </xf>
    <xf numFmtId="0" fontId="0" fillId="8" borderId="1" xfId="0" applyFill="1" applyBorder="1" applyAlignment="1">
      <alignment horizontal="center" vertical="center"/>
    </xf>
    <xf numFmtId="0" fontId="0" fillId="0" borderId="1" xfId="0" applyBorder="1" applyAlignment="1" applyProtection="1">
      <alignment vertical="center"/>
      <protection locked="0"/>
    </xf>
    <xf numFmtId="0" fontId="48" fillId="12" borderId="19" xfId="0" applyFont="1" applyFill="1" applyBorder="1" applyAlignment="1">
      <alignment vertical="center" wrapText="1"/>
    </xf>
    <xf numFmtId="0" fontId="48" fillId="12" borderId="25" xfId="0" applyFont="1" applyFill="1" applyBorder="1" applyAlignment="1">
      <alignment vertical="center" wrapText="1"/>
    </xf>
    <xf numFmtId="0" fontId="38" fillId="12" borderId="7" xfId="0" applyFont="1" applyFill="1" applyBorder="1" applyAlignment="1">
      <alignment horizontal="center" vertical="top" wrapText="1"/>
    </xf>
    <xf numFmtId="0" fontId="39" fillId="8" borderId="7" xfId="0" applyFont="1" applyFill="1" applyBorder="1" applyAlignment="1">
      <alignment vertical="top" wrapText="1"/>
    </xf>
    <xf numFmtId="41" fontId="39" fillId="8" borderId="7" xfId="0" applyNumberFormat="1" applyFont="1" applyFill="1" applyBorder="1" applyAlignment="1">
      <alignment vertical="top" wrapText="1"/>
    </xf>
    <xf numFmtId="9" fontId="39" fillId="8" borderId="7" xfId="4" applyFont="1" applyFill="1" applyBorder="1" applyAlignment="1">
      <alignment vertical="top" wrapText="1"/>
    </xf>
    <xf numFmtId="0" fontId="39" fillId="12" borderId="7" xfId="0" applyFont="1" applyFill="1" applyBorder="1" applyAlignment="1">
      <alignment vertical="top" wrapText="1"/>
    </xf>
    <xf numFmtId="0" fontId="38" fillId="12" borderId="7" xfId="0" applyFont="1" applyFill="1" applyBorder="1" applyAlignment="1">
      <alignment vertical="top" wrapText="1"/>
    </xf>
    <xf numFmtId="0" fontId="38" fillId="12" borderId="5" xfId="0" applyFont="1" applyFill="1" applyBorder="1" applyAlignment="1">
      <alignment vertical="top" wrapText="1"/>
    </xf>
    <xf numFmtId="37" fontId="39" fillId="12" borderId="7" xfId="1" applyNumberFormat="1" applyFont="1" applyFill="1" applyBorder="1" applyAlignment="1">
      <alignment vertical="top" wrapText="1"/>
    </xf>
    <xf numFmtId="0" fontId="39" fillId="12" borderId="5" xfId="0" applyFont="1" applyFill="1" applyBorder="1" applyAlignment="1">
      <alignment vertical="top" wrapText="1"/>
    </xf>
    <xf numFmtId="0" fontId="0" fillId="0" borderId="1" xfId="0" applyBorder="1" applyAlignment="1" applyProtection="1">
      <alignment vertical="center" wrapText="1"/>
      <protection locked="0"/>
    </xf>
    <xf numFmtId="0" fontId="46" fillId="8" borderId="6" xfId="0" applyFont="1" applyFill="1" applyBorder="1" applyAlignment="1">
      <alignment vertical="top" wrapText="1"/>
    </xf>
    <xf numFmtId="0" fontId="46" fillId="8" borderId="6" xfId="0" applyFont="1" applyFill="1" applyBorder="1" applyAlignment="1">
      <alignment vertical="center" wrapText="1"/>
    </xf>
    <xf numFmtId="43" fontId="0" fillId="8" borderId="30" xfId="1" applyFont="1" applyFill="1" applyBorder="1" applyAlignment="1">
      <alignment horizontal="center" vertical="center" wrapText="1"/>
    </xf>
    <xf numFmtId="43" fontId="0" fillId="8" borderId="31" xfId="1" applyFont="1" applyFill="1" applyBorder="1" applyAlignment="1">
      <alignment horizontal="center" vertical="center" wrapText="1"/>
    </xf>
    <xf numFmtId="0" fontId="7" fillId="8" borderId="30" xfId="0" applyFont="1" applyFill="1" applyBorder="1" applyAlignment="1">
      <alignment horizontal="center" vertical="center" wrapText="1"/>
    </xf>
    <xf numFmtId="0" fontId="0" fillId="8" borderId="1" xfId="0" applyFill="1" applyBorder="1" applyAlignment="1">
      <alignment wrapText="1"/>
    </xf>
    <xf numFmtId="0" fontId="0" fillId="0" borderId="0" xfId="0" applyAlignment="1">
      <alignment horizontal="lef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0" fillId="4" borderId="0" xfId="0" applyFill="1" applyAlignment="1">
      <alignment vertical="center"/>
    </xf>
    <xf numFmtId="43" fontId="0" fillId="6" borderId="0" xfId="0" applyNumberFormat="1" applyFill="1" applyAlignment="1">
      <alignment horizontal="center" vertical="center"/>
    </xf>
    <xf numFmtId="0" fontId="12" fillId="6" borderId="0" xfId="0" applyFont="1" applyFill="1" applyAlignment="1">
      <alignment vertical="center"/>
    </xf>
    <xf numFmtId="0" fontId="25" fillId="6" borderId="1" xfId="6" applyFill="1" applyBorder="1" applyAlignment="1" applyProtection="1">
      <alignment vertical="center"/>
      <protection locked="0"/>
    </xf>
    <xf numFmtId="0" fontId="0" fillId="8" borderId="1" xfId="0" applyFill="1" applyBorder="1" applyAlignment="1">
      <alignment vertical="center" wrapText="1"/>
    </xf>
    <xf numFmtId="0" fontId="0" fillId="0" borderId="46" xfId="0" applyBorder="1" applyAlignment="1" applyProtection="1">
      <alignment vertical="center"/>
      <protection locked="0"/>
    </xf>
    <xf numFmtId="0" fontId="0" fillId="0" borderId="16" xfId="0" applyBorder="1" applyAlignment="1" applyProtection="1">
      <alignment vertical="center" wrapText="1"/>
      <protection locked="0"/>
    </xf>
    <xf numFmtId="0" fontId="4" fillId="0" borderId="2"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xf>
    <xf numFmtId="43" fontId="39" fillId="8" borderId="7" xfId="0" applyNumberFormat="1" applyFont="1" applyFill="1" applyBorder="1" applyAlignment="1">
      <alignment vertical="top" wrapText="1"/>
    </xf>
    <xf numFmtId="43" fontId="38" fillId="8" borderId="7" xfId="0" applyNumberFormat="1" applyFont="1" applyFill="1" applyBorder="1" applyAlignment="1">
      <alignment vertical="top" wrapText="1"/>
    </xf>
    <xf numFmtId="37" fontId="38" fillId="8" borderId="7" xfId="0" applyNumberFormat="1" applyFont="1" applyFill="1" applyBorder="1" applyAlignment="1">
      <alignment vertical="top" wrapText="1"/>
    </xf>
    <xf numFmtId="0" fontId="0" fillId="8" borderId="49" xfId="0" applyFill="1" applyBorder="1" applyAlignment="1">
      <alignment horizontal="center" vertical="center"/>
    </xf>
    <xf numFmtId="43" fontId="0" fillId="8" borderId="50" xfId="1" applyFont="1" applyFill="1" applyBorder="1" applyAlignment="1">
      <alignment horizontal="center" vertical="center" wrapText="1"/>
    </xf>
    <xf numFmtId="0" fontId="3" fillId="8" borderId="32" xfId="0" applyFont="1" applyFill="1" applyBorder="1" applyAlignment="1">
      <alignment horizontal="center" vertical="center" wrapText="1"/>
    </xf>
    <xf numFmtId="164" fontId="1" fillId="8" borderId="1" xfId="1" applyNumberFormat="1" applyFont="1" applyFill="1" applyBorder="1" applyAlignment="1">
      <alignment horizontal="center" vertical="center"/>
    </xf>
    <xf numFmtId="0" fontId="0" fillId="0" borderId="1" xfId="0" applyBorder="1" applyAlignment="1" applyProtection="1">
      <alignment horizontal="center" vertical="center"/>
      <protection locked="0"/>
    </xf>
    <xf numFmtId="43" fontId="0" fillId="8" borderId="1" xfId="0" applyNumberFormat="1" applyFill="1" applyBorder="1" applyAlignment="1">
      <alignment horizontal="center" vertical="center"/>
    </xf>
    <xf numFmtId="0" fontId="6" fillId="8" borderId="2" xfId="0" applyFont="1" applyFill="1" applyBorder="1" applyAlignment="1">
      <alignment horizontal="center" vertical="center"/>
    </xf>
    <xf numFmtId="3" fontId="1" fillId="8" borderId="4" xfId="0" applyNumberFormat="1" applyFont="1" applyFill="1" applyBorder="1" applyAlignment="1">
      <alignment horizontal="center" vertical="center" wrapText="1"/>
    </xf>
    <xf numFmtId="0" fontId="31" fillId="0" borderId="35" xfId="0" applyFont="1" applyBorder="1" applyAlignment="1" applyProtection="1">
      <alignment horizontal="right" vertical="center" wrapText="1"/>
      <protection locked="0"/>
    </xf>
    <xf numFmtId="0" fontId="29" fillId="0" borderId="53" xfId="0" applyFont="1" applyBorder="1" applyAlignment="1" applyProtection="1">
      <alignment horizontal="right" vertical="center"/>
      <protection locked="0"/>
    </xf>
    <xf numFmtId="0" fontId="31" fillId="0" borderId="53" xfId="0" applyFont="1" applyBorder="1" applyAlignment="1" applyProtection="1">
      <alignment horizontal="right" vertical="center" wrapText="1"/>
      <protection locked="0"/>
    </xf>
    <xf numFmtId="0" fontId="30" fillId="0" borderId="53" xfId="0" applyFont="1" applyBorder="1" applyAlignment="1" applyProtection="1">
      <alignment horizontal="right" vertical="center"/>
      <protection locked="0"/>
    </xf>
    <xf numFmtId="43" fontId="30" fillId="8" borderId="53" xfId="0" applyNumberFormat="1" applyFont="1" applyFill="1" applyBorder="1" applyAlignment="1">
      <alignment horizontal="right" vertical="center"/>
    </xf>
    <xf numFmtId="0" fontId="54" fillId="0" borderId="2" xfId="0" applyFont="1" applyBorder="1" applyAlignment="1">
      <alignment vertical="center"/>
    </xf>
    <xf numFmtId="0" fontId="54" fillId="0" borderId="12" xfId="0" applyFont="1" applyBorder="1" applyAlignment="1">
      <alignment vertical="center"/>
    </xf>
    <xf numFmtId="0" fontId="54" fillId="0" borderId="3" xfId="0" applyFont="1" applyBorder="1" applyAlignment="1">
      <alignment vertical="center"/>
    </xf>
    <xf numFmtId="0" fontId="25" fillId="8" borderId="1" xfId="0" applyFont="1" applyFill="1" applyBorder="1" applyAlignment="1">
      <alignment vertical="center" wrapText="1"/>
    </xf>
    <xf numFmtId="0" fontId="25" fillId="0" borderId="1" xfId="0" applyFont="1" applyBorder="1" applyAlignment="1" applyProtection="1">
      <alignment vertical="center" wrapText="1"/>
      <protection locked="0"/>
    </xf>
    <xf numFmtId="0" fontId="25" fillId="0" borderId="1" xfId="0" applyFont="1" applyBorder="1" applyAlignment="1" applyProtection="1">
      <alignment vertical="center"/>
      <protection locked="0"/>
    </xf>
    <xf numFmtId="0" fontId="25" fillId="0" borderId="16" xfId="0" applyFont="1" applyBorder="1" applyAlignment="1" applyProtection="1">
      <alignment vertical="center" wrapText="1"/>
      <protection locked="0"/>
    </xf>
    <xf numFmtId="0" fontId="8" fillId="13" borderId="22" xfId="0" applyFont="1" applyFill="1" applyBorder="1" applyAlignment="1">
      <alignment horizontal="center" vertical="center"/>
    </xf>
    <xf numFmtId="0" fontId="0" fillId="13" borderId="54" xfId="0" applyFill="1" applyBorder="1" applyAlignment="1">
      <alignment vertical="center" wrapText="1"/>
    </xf>
    <xf numFmtId="0" fontId="0" fillId="13" borderId="55" xfId="0" applyFill="1" applyBorder="1" applyAlignment="1">
      <alignment vertical="center"/>
    </xf>
    <xf numFmtId="0" fontId="0" fillId="13" borderId="55" xfId="0" applyFill="1" applyBorder="1" applyAlignment="1">
      <alignment vertical="center" wrapText="1"/>
    </xf>
    <xf numFmtId="0" fontId="0" fillId="13" borderId="56" xfId="0" applyFill="1" applyBorder="1" applyAlignment="1">
      <alignment vertical="center"/>
    </xf>
    <xf numFmtId="0" fontId="0" fillId="13" borderId="51" xfId="0" applyFill="1" applyBorder="1" applyAlignment="1">
      <alignment wrapText="1"/>
    </xf>
    <xf numFmtId="0" fontId="31" fillId="0" borderId="52" xfId="0" applyFont="1" applyBorder="1" applyAlignment="1" applyProtection="1">
      <alignment horizontal="right" vertical="top" wrapText="1"/>
      <protection locked="0"/>
    </xf>
    <xf numFmtId="0" fontId="0" fillId="13" borderId="19" xfId="0" applyFill="1" applyBorder="1"/>
    <xf numFmtId="0" fontId="29" fillId="0" borderId="21" xfId="0" applyFont="1" applyBorder="1" applyAlignment="1" applyProtection="1">
      <alignment horizontal="right"/>
      <protection locked="0"/>
    </xf>
    <xf numFmtId="0" fontId="31" fillId="0" borderId="21" xfId="0" applyFont="1" applyBorder="1" applyAlignment="1" applyProtection="1">
      <alignment horizontal="right" vertical="top" wrapText="1"/>
      <protection locked="0"/>
    </xf>
    <xf numFmtId="0" fontId="0" fillId="13" borderId="19" xfId="0" applyFill="1" applyBorder="1" applyAlignment="1">
      <alignment wrapText="1"/>
    </xf>
    <xf numFmtId="0" fontId="30" fillId="0" borderId="21" xfId="0" applyFont="1" applyBorder="1" applyAlignment="1" applyProtection="1">
      <alignment horizontal="right"/>
      <protection locked="0"/>
    </xf>
    <xf numFmtId="0" fontId="0" fillId="13" borderId="25" xfId="0" applyFill="1" applyBorder="1"/>
    <xf numFmtId="0" fontId="17" fillId="0" borderId="5" xfId="0" applyFont="1" applyBorder="1" applyAlignment="1" applyProtection="1">
      <alignment horizontal="center" vertical="center"/>
      <protection locked="0"/>
    </xf>
    <xf numFmtId="0" fontId="17" fillId="0" borderId="5" xfId="0" applyFont="1" applyBorder="1" applyAlignment="1" applyProtection="1">
      <alignment horizontal="center"/>
      <protection locked="0"/>
    </xf>
    <xf numFmtId="0" fontId="47" fillId="13" borderId="55" xfId="0" applyFont="1" applyFill="1" applyBorder="1" applyAlignment="1">
      <alignment horizontal="center" vertical="center"/>
    </xf>
    <xf numFmtId="43" fontId="0" fillId="6" borderId="15" xfId="0" applyNumberFormat="1" applyFill="1" applyBorder="1" applyAlignment="1">
      <alignment horizontal="center" vertical="center"/>
    </xf>
    <xf numFmtId="0" fontId="4" fillId="0" borderId="18" xfId="0" applyFont="1" applyBorder="1" applyAlignment="1">
      <alignment vertical="center"/>
    </xf>
    <xf numFmtId="0" fontId="0" fillId="0" borderId="26" xfId="0" applyBorder="1" applyAlignment="1" applyProtection="1">
      <alignment wrapText="1"/>
      <protection locked="0"/>
    </xf>
    <xf numFmtId="0" fontId="0" fillId="0" borderId="26" xfId="0" applyBorder="1" applyAlignment="1" applyProtection="1">
      <alignment vertical="center" wrapText="1"/>
      <protection locked="0"/>
    </xf>
    <xf numFmtId="0" fontId="25" fillId="6" borderId="19" xfId="6" applyFill="1" applyBorder="1" applyProtection="1">
      <protection locked="0"/>
    </xf>
    <xf numFmtId="3" fontId="0" fillId="0" borderId="0" xfId="0" applyNumberFormat="1" applyAlignment="1">
      <alignment horizontal="center" vertical="center"/>
    </xf>
    <xf numFmtId="3" fontId="16" fillId="0" borderId="0" xfId="0" applyNumberFormat="1" applyFont="1" applyAlignment="1">
      <alignment horizontal="center" vertical="center"/>
    </xf>
    <xf numFmtId="3" fontId="0" fillId="6" borderId="0" xfId="0" applyNumberFormat="1" applyFill="1" applyAlignment="1">
      <alignment horizontal="center" vertical="center"/>
    </xf>
    <xf numFmtId="0" fontId="0" fillId="0" borderId="21" xfId="0" applyBorder="1" applyAlignment="1" applyProtection="1">
      <alignment horizontal="center" vertical="center"/>
      <protection locked="0"/>
    </xf>
    <xf numFmtId="3" fontId="0" fillId="0" borderId="0" xfId="0" applyNumberFormat="1" applyAlignment="1">
      <alignment vertical="center"/>
    </xf>
    <xf numFmtId="3" fontId="0" fillId="6" borderId="0" xfId="0" applyNumberFormat="1" applyFill="1" applyAlignment="1">
      <alignment vertical="center"/>
    </xf>
    <xf numFmtId="3" fontId="0" fillId="0" borderId="1" xfId="0" applyNumberFormat="1" applyBorder="1" applyAlignment="1" applyProtection="1">
      <alignment vertical="center"/>
      <protection locked="0"/>
    </xf>
    <xf numFmtId="3" fontId="0" fillId="0" borderId="1" xfId="0" applyNumberFormat="1" applyBorder="1" applyAlignment="1" applyProtection="1">
      <alignment vertical="center" wrapText="1"/>
      <protection locked="0"/>
    </xf>
    <xf numFmtId="3" fontId="0" fillId="0" borderId="16" xfId="0" applyNumberFormat="1" applyBorder="1" applyAlignment="1" applyProtection="1">
      <alignment vertical="center" wrapText="1"/>
      <protection locked="0"/>
    </xf>
    <xf numFmtId="3" fontId="4" fillId="0" borderId="3" xfId="0" applyNumberFormat="1" applyFont="1" applyBorder="1" applyAlignment="1">
      <alignment vertical="center"/>
    </xf>
    <xf numFmtId="0" fontId="25" fillId="6" borderId="19" xfId="6" applyFill="1" applyBorder="1" applyAlignment="1" applyProtection="1">
      <alignment vertical="center"/>
      <protection locked="0"/>
    </xf>
    <xf numFmtId="0" fontId="0" fillId="0" borderId="21" xfId="0" applyBorder="1" applyAlignment="1" applyProtection="1">
      <alignment vertical="center"/>
      <protection locked="0"/>
    </xf>
    <xf numFmtId="0" fontId="0" fillId="0" borderId="21" xfId="0" applyBorder="1" applyAlignment="1" applyProtection="1">
      <alignment vertical="center" wrapText="1"/>
      <protection locked="0"/>
    </xf>
    <xf numFmtId="0" fontId="0" fillId="0" borderId="27" xfId="0" applyBorder="1" applyAlignment="1" applyProtection="1">
      <alignment vertical="center" wrapText="1"/>
      <protection locked="0"/>
    </xf>
    <xf numFmtId="0" fontId="4" fillId="0" borderId="8" xfId="0" applyFont="1" applyBorder="1" applyAlignment="1">
      <alignment vertical="center"/>
    </xf>
    <xf numFmtId="0" fontId="56" fillId="8" borderId="10" xfId="0" applyFont="1" applyFill="1" applyBorder="1" applyAlignment="1">
      <alignment horizontal="center" vertical="center" wrapText="1"/>
    </xf>
    <xf numFmtId="0" fontId="56" fillId="8" borderId="10" xfId="0" applyFont="1" applyFill="1" applyBorder="1" applyAlignment="1">
      <alignment horizontal="center" vertical="center"/>
    </xf>
    <xf numFmtId="0" fontId="56" fillId="8" borderId="40" xfId="0" applyFont="1" applyFill="1" applyBorder="1" applyAlignment="1">
      <alignment horizontal="center" vertical="center" wrapText="1"/>
    </xf>
    <xf numFmtId="3" fontId="56" fillId="8" borderId="40" xfId="0" applyNumberFormat="1" applyFont="1" applyFill="1" applyBorder="1" applyAlignment="1">
      <alignment horizontal="center" vertical="center" wrapText="1"/>
    </xf>
    <xf numFmtId="3" fontId="0" fillId="0" borderId="21" xfId="0" applyNumberFormat="1" applyBorder="1" applyAlignment="1" applyProtection="1">
      <alignment horizontal="center" vertical="center"/>
      <protection locked="0"/>
    </xf>
    <xf numFmtId="3" fontId="0" fillId="0" borderId="21" xfId="0" applyNumberFormat="1" applyBorder="1" applyAlignment="1" applyProtection="1">
      <alignment horizontal="center" vertical="center" wrapText="1"/>
      <protection locked="0"/>
    </xf>
    <xf numFmtId="3" fontId="0" fillId="0" borderId="27" xfId="0" applyNumberFormat="1" applyBorder="1" applyAlignment="1" applyProtection="1">
      <alignment horizontal="center" vertical="center" wrapText="1"/>
      <protection locked="0"/>
    </xf>
    <xf numFmtId="3" fontId="4" fillId="0" borderId="8" xfId="0" applyNumberFormat="1" applyFont="1" applyBorder="1" applyAlignment="1">
      <alignment horizontal="center" vertical="center"/>
    </xf>
    <xf numFmtId="0" fontId="56" fillId="8" borderId="13" xfId="0" applyFont="1" applyFill="1" applyBorder="1" applyAlignment="1">
      <alignment horizontal="center" vertical="center" wrapText="1"/>
    </xf>
    <xf numFmtId="0" fontId="0" fillId="0" borderId="27" xfId="0" applyBorder="1" applyAlignment="1" applyProtection="1">
      <alignment horizontal="center" vertical="center" wrapText="1"/>
      <protection locked="0"/>
    </xf>
    <xf numFmtId="0" fontId="4" fillId="0" borderId="8" xfId="0" applyFont="1" applyBorder="1" applyAlignment="1">
      <alignment horizontal="center" vertical="center"/>
    </xf>
    <xf numFmtId="3" fontId="25" fillId="0" borderId="21" xfId="0" applyNumberFormat="1" applyFont="1" applyBorder="1" applyAlignment="1" applyProtection="1">
      <alignment horizontal="center" vertical="center"/>
      <protection locked="0"/>
    </xf>
    <xf numFmtId="3" fontId="25" fillId="0" borderId="21" xfId="0" applyNumberFormat="1" applyFont="1" applyBorder="1" applyAlignment="1" applyProtection="1">
      <alignment horizontal="center" vertical="center" wrapText="1"/>
      <protection locked="0"/>
    </xf>
    <xf numFmtId="3" fontId="25" fillId="0" borderId="23" xfId="0" applyNumberFormat="1" applyFont="1" applyBorder="1" applyAlignment="1" applyProtection="1">
      <alignment horizontal="center" vertical="center" wrapText="1"/>
      <protection locked="0"/>
    </xf>
    <xf numFmtId="3" fontId="54" fillId="0" borderId="4" xfId="0" applyNumberFormat="1" applyFont="1" applyBorder="1" applyAlignment="1">
      <alignment horizontal="center" vertical="center"/>
    </xf>
    <xf numFmtId="0" fontId="25" fillId="6" borderId="13" xfId="6" applyFill="1" applyBorder="1" applyAlignment="1" applyProtection="1">
      <alignment vertical="center"/>
      <protection locked="0"/>
    </xf>
    <xf numFmtId="0" fontId="25" fillId="8" borderId="10" xfId="0" applyFont="1" applyFill="1" applyBorder="1" applyAlignment="1">
      <alignment vertical="center" wrapText="1"/>
    </xf>
    <xf numFmtId="0" fontId="25" fillId="0" borderId="10" xfId="0" applyFont="1" applyBorder="1" applyAlignment="1" applyProtection="1">
      <alignment vertical="center" wrapText="1"/>
      <protection locked="0"/>
    </xf>
    <xf numFmtId="0" fontId="56" fillId="8" borderId="2" xfId="0" applyFont="1" applyFill="1" applyBorder="1" applyAlignment="1">
      <alignment horizontal="center" vertical="center" wrapText="1"/>
    </xf>
    <xf numFmtId="0" fontId="56" fillId="8" borderId="3" xfId="0" applyFont="1" applyFill="1" applyBorder="1" applyAlignment="1">
      <alignment horizontal="center" vertical="center" wrapText="1"/>
    </xf>
    <xf numFmtId="0" fontId="56" fillId="8" borderId="3" xfId="0" applyFont="1" applyFill="1" applyBorder="1" applyAlignment="1">
      <alignment horizontal="center" vertical="center"/>
    </xf>
    <xf numFmtId="43" fontId="0" fillId="0" borderId="17" xfId="1" applyFont="1" applyBorder="1" applyAlignment="1" applyProtection="1">
      <alignment vertical="center"/>
      <protection locked="0"/>
    </xf>
    <xf numFmtId="43" fontId="0" fillId="8" borderId="1" xfId="1" applyFont="1" applyFill="1" applyBorder="1" applyAlignment="1">
      <alignment horizontal="center" vertical="center"/>
    </xf>
    <xf numFmtId="43" fontId="0" fillId="8" borderId="21" xfId="1" applyFont="1" applyFill="1" applyBorder="1" applyAlignment="1">
      <alignment horizontal="center" vertical="center"/>
    </xf>
    <xf numFmtId="0" fontId="0" fillId="8" borderId="40" xfId="0" applyFill="1" applyBorder="1" applyAlignment="1">
      <alignment horizontal="center" vertical="center"/>
    </xf>
    <xf numFmtId="164" fontId="1" fillId="8" borderId="40" xfId="1" applyNumberFormat="1" applyFont="1" applyFill="1" applyBorder="1" applyAlignment="1">
      <alignment horizontal="center" vertical="center"/>
    </xf>
    <xf numFmtId="43" fontId="0" fillId="8" borderId="40" xfId="1" applyFont="1" applyFill="1" applyBorder="1" applyAlignment="1">
      <alignment horizontal="center" vertical="center"/>
    </xf>
    <xf numFmtId="43" fontId="0" fillId="8" borderId="40" xfId="0" applyNumberFormat="1" applyFill="1" applyBorder="1" applyAlignment="1">
      <alignment horizontal="center" vertical="center"/>
    </xf>
    <xf numFmtId="43" fontId="0" fillId="8" borderId="52" xfId="1" applyFont="1" applyFill="1" applyBorder="1" applyAlignment="1">
      <alignment horizontal="center" vertical="center"/>
    </xf>
    <xf numFmtId="0" fontId="0" fillId="8" borderId="26" xfId="0" applyFill="1" applyBorder="1" applyAlignment="1">
      <alignment horizontal="center" vertical="center"/>
    </xf>
    <xf numFmtId="164" fontId="1" fillId="8" borderId="26" xfId="1" applyNumberFormat="1" applyFont="1" applyFill="1" applyBorder="1" applyAlignment="1">
      <alignment horizontal="center" vertical="center"/>
    </xf>
    <xf numFmtId="43" fontId="0" fillId="8" borderId="26" xfId="1" applyFont="1" applyFill="1" applyBorder="1" applyAlignment="1">
      <alignment horizontal="center" vertical="center"/>
    </xf>
    <xf numFmtId="43" fontId="0" fillId="8" borderId="27" xfId="1" applyFont="1" applyFill="1" applyBorder="1" applyAlignment="1">
      <alignment horizontal="center" vertical="center"/>
    </xf>
    <xf numFmtId="0" fontId="21" fillId="10" borderId="5" xfId="0" applyFont="1" applyFill="1" applyBorder="1" applyAlignment="1">
      <alignment vertical="center" wrapText="1"/>
    </xf>
    <xf numFmtId="0" fontId="55" fillId="0" borderId="5" xfId="0" applyFont="1" applyBorder="1" applyAlignment="1">
      <alignment horizontal="center" vertical="center"/>
    </xf>
    <xf numFmtId="14" fontId="55" fillId="0" borderId="5" xfId="0" applyNumberFormat="1" applyFont="1" applyBorder="1" applyAlignment="1">
      <alignment horizontal="center" vertical="center"/>
    </xf>
    <xf numFmtId="0" fontId="48" fillId="12" borderId="13" xfId="0" applyFont="1" applyFill="1" applyBorder="1" applyAlignment="1">
      <alignment vertical="center" wrapText="1"/>
    </xf>
    <xf numFmtId="0" fontId="21" fillId="10" borderId="18" xfId="0" applyFont="1" applyFill="1" applyBorder="1" applyAlignment="1">
      <alignment vertical="center" wrapText="1"/>
    </xf>
    <xf numFmtId="0" fontId="0" fillId="0" borderId="0" xfId="0" applyAlignment="1">
      <alignment horizontal="center" vertical="center"/>
    </xf>
    <xf numFmtId="0" fontId="0" fillId="6" borderId="1" xfId="6" applyFont="1" applyFill="1" applyBorder="1" applyAlignment="1" applyProtection="1">
      <alignment vertical="center"/>
      <protection locked="0"/>
    </xf>
    <xf numFmtId="43" fontId="0" fillId="0" borderId="0" xfId="1" applyFont="1" applyAlignment="1" applyProtection="1">
      <alignment vertical="center"/>
      <protection locked="0"/>
    </xf>
    <xf numFmtId="43" fontId="0" fillId="8" borderId="40" xfId="1" applyFont="1" applyFill="1" applyBorder="1" applyAlignment="1">
      <alignment horizontal="center" vertical="center" wrapText="1"/>
    </xf>
    <xf numFmtId="9" fontId="1" fillId="8" borderId="3" xfId="1" applyNumberFormat="1" applyFont="1" applyFill="1" applyBorder="1" applyAlignment="1">
      <alignment horizontal="center" vertical="center"/>
    </xf>
    <xf numFmtId="0" fontId="0" fillId="6" borderId="0" xfId="0" applyFill="1" applyAlignment="1">
      <alignment horizontal="center" vertical="center"/>
    </xf>
    <xf numFmtId="0" fontId="58" fillId="14" borderId="18" xfId="0" applyFont="1" applyFill="1" applyBorder="1" applyAlignment="1" applyProtection="1">
      <alignment horizontal="center" vertical="center" wrapText="1"/>
      <protection locked="0"/>
    </xf>
    <xf numFmtId="0" fontId="25" fillId="6" borderId="19" xfId="6" applyFill="1"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6" borderId="0" xfId="0" applyFill="1" applyAlignment="1" applyProtection="1">
      <alignment vertical="center"/>
      <protection locked="0"/>
    </xf>
    <xf numFmtId="43" fontId="0" fillId="6" borderId="0" xfId="1" applyFont="1" applyFill="1" applyAlignment="1" applyProtection="1">
      <alignment vertical="center"/>
      <protection locked="0"/>
    </xf>
    <xf numFmtId="0" fontId="0" fillId="0" borderId="0" xfId="0" applyAlignment="1" applyProtection="1">
      <alignment vertical="center"/>
      <protection locked="0"/>
    </xf>
    <xf numFmtId="9" fontId="0" fillId="0" borderId="0" xfId="4" applyFont="1" applyAlignment="1" applyProtection="1">
      <alignment vertical="center"/>
      <protection locked="0"/>
    </xf>
    <xf numFmtId="0" fontId="11" fillId="6" borderId="0" xfId="0" applyFont="1" applyFill="1" applyAlignment="1" applyProtection="1">
      <alignment vertical="center" wrapText="1"/>
      <protection locked="0"/>
    </xf>
    <xf numFmtId="0" fontId="27" fillId="6" borderId="0" xfId="0" applyFont="1" applyFill="1" applyAlignment="1" applyProtection="1">
      <alignment vertical="center" wrapText="1"/>
      <protection locked="0"/>
    </xf>
    <xf numFmtId="0" fontId="20" fillId="0" borderId="0" xfId="0" applyFont="1" applyAlignment="1" applyProtection="1">
      <alignment vertical="center" wrapText="1"/>
      <protection locked="0"/>
    </xf>
    <xf numFmtId="43" fontId="35" fillId="0" borderId="17" xfId="1" applyFont="1" applyBorder="1" applyAlignment="1" applyProtection="1">
      <alignment vertical="center"/>
      <protection locked="0"/>
    </xf>
    <xf numFmtId="0" fontId="21" fillId="0" borderId="0" xfId="0" applyFont="1" applyAlignment="1" applyProtection="1">
      <alignment vertical="center" wrapText="1"/>
      <protection locked="0"/>
    </xf>
    <xf numFmtId="0" fontId="21" fillId="0" borderId="42" xfId="0" applyFont="1" applyBorder="1" applyAlignment="1" applyProtection="1">
      <alignment vertical="center" wrapText="1"/>
      <protection locked="0"/>
    </xf>
    <xf numFmtId="0" fontId="21" fillId="0" borderId="17" xfId="0" applyFont="1" applyBorder="1" applyAlignment="1" applyProtection="1">
      <alignment vertical="center" wrapText="1"/>
      <protection locked="0"/>
    </xf>
    <xf numFmtId="0" fontId="11" fillId="6" borderId="0" xfId="0" applyFont="1" applyFill="1" applyAlignment="1" applyProtection="1">
      <alignment horizontal="center" vertical="center" wrapText="1"/>
      <protection locked="0"/>
    </xf>
    <xf numFmtId="164" fontId="0" fillId="6" borderId="0" xfId="1" applyNumberFormat="1" applyFont="1" applyFill="1" applyAlignment="1" applyProtection="1">
      <alignment vertical="center"/>
      <protection locked="0"/>
    </xf>
    <xf numFmtId="43" fontId="35" fillId="6" borderId="0" xfId="1" applyFont="1" applyFill="1" applyAlignment="1" applyProtection="1">
      <alignment vertical="center"/>
      <protection locked="0"/>
    </xf>
    <xf numFmtId="43" fontId="0" fillId="6" borderId="15" xfId="1" applyFont="1" applyFill="1" applyBorder="1" applyAlignment="1" applyProtection="1">
      <alignment vertical="center"/>
      <protection locked="0"/>
    </xf>
    <xf numFmtId="0" fontId="45" fillId="0" borderId="17" xfId="0" applyFont="1" applyBorder="1" applyAlignment="1" applyProtection="1">
      <alignment vertical="center" wrapText="1"/>
      <protection locked="0"/>
    </xf>
    <xf numFmtId="0" fontId="45" fillId="0" borderId="0" xfId="0" applyFont="1" applyAlignment="1" applyProtection="1">
      <alignment vertical="center" wrapText="1"/>
      <protection locked="0"/>
    </xf>
    <xf numFmtId="43" fontId="23" fillId="6" borderId="0" xfId="1" applyFont="1" applyFill="1" applyAlignment="1" applyProtection="1">
      <alignment vertical="center"/>
      <protection locked="0"/>
    </xf>
    <xf numFmtId="0" fontId="11" fillId="12" borderId="45" xfId="0" applyFont="1" applyFill="1" applyBorder="1" applyAlignment="1" applyProtection="1">
      <alignment horizontal="center" vertical="center" wrapText="1"/>
      <protection locked="0"/>
    </xf>
    <xf numFmtId="43" fontId="0" fillId="6" borderId="0" xfId="1" applyFont="1" applyFill="1" applyAlignment="1" applyProtection="1">
      <alignment horizontal="center" vertical="center" wrapText="1"/>
      <protection locked="0"/>
    </xf>
    <xf numFmtId="43" fontId="0" fillId="3" borderId="0" xfId="1" applyFont="1" applyFill="1" applyAlignment="1" applyProtection="1">
      <alignment horizontal="center" vertical="center" wrapText="1"/>
      <protection locked="0"/>
    </xf>
    <xf numFmtId="43" fontId="0" fillId="6" borderId="0" xfId="1" applyFont="1" applyFill="1" applyAlignment="1" applyProtection="1">
      <alignment horizontal="left" vertical="center"/>
      <protection locked="0"/>
    </xf>
    <xf numFmtId="164" fontId="1" fillId="8" borderId="1" xfId="1" applyNumberFormat="1" applyFont="1" applyFill="1" applyBorder="1" applyAlignment="1" applyProtection="1">
      <alignment horizontal="center" vertical="center"/>
      <protection locked="0"/>
    </xf>
    <xf numFmtId="43" fontId="0" fillId="0" borderId="0" xfId="0" applyNumberFormat="1" applyAlignment="1" applyProtection="1">
      <alignment vertical="center"/>
      <protection locked="0"/>
    </xf>
    <xf numFmtId="0" fontId="6" fillId="0" borderId="0" xfId="0" applyFont="1" applyAlignment="1" applyProtection="1">
      <alignment vertical="center"/>
      <protection locked="0"/>
    </xf>
    <xf numFmtId="0" fontId="21" fillId="6" borderId="0" xfId="0" applyFont="1" applyFill="1" applyAlignment="1" applyProtection="1">
      <alignment vertical="center" wrapText="1"/>
      <protection locked="0"/>
    </xf>
    <xf numFmtId="0" fontId="52" fillId="12" borderId="47" xfId="0" applyFont="1" applyFill="1" applyBorder="1" applyAlignment="1" applyProtection="1">
      <alignment vertical="center" wrapText="1"/>
      <protection locked="0"/>
    </xf>
    <xf numFmtId="43" fontId="28" fillId="12" borderId="45" xfId="1" applyFont="1" applyFill="1" applyBorder="1" applyAlignment="1" applyProtection="1">
      <alignment vertical="center" wrapText="1"/>
      <protection locked="0"/>
    </xf>
    <xf numFmtId="43" fontId="28" fillId="11" borderId="45" xfId="1" applyFont="1" applyFill="1" applyBorder="1" applyAlignment="1" applyProtection="1">
      <alignment horizontal="center" vertical="center" wrapText="1"/>
      <protection locked="0"/>
    </xf>
    <xf numFmtId="43" fontId="28" fillId="12" borderId="45" xfId="1" applyFont="1" applyFill="1" applyBorder="1" applyAlignment="1" applyProtection="1">
      <alignment horizontal="center" vertical="center" wrapText="1"/>
      <protection locked="0"/>
    </xf>
    <xf numFmtId="0" fontId="46" fillId="6" borderId="0" xfId="0" applyFont="1" applyFill="1" applyAlignment="1" applyProtection="1">
      <alignment horizontal="center" vertical="center" wrapText="1"/>
      <protection locked="0"/>
    </xf>
    <xf numFmtId="0" fontId="48" fillId="6" borderId="0" xfId="0" applyFont="1" applyFill="1" applyAlignment="1" applyProtection="1">
      <alignment vertical="center"/>
      <protection locked="0"/>
    </xf>
    <xf numFmtId="0" fontId="48" fillId="0" borderId="0" xfId="0" applyFont="1" applyAlignment="1" applyProtection="1">
      <alignment vertical="center"/>
      <protection locked="0"/>
    </xf>
    <xf numFmtId="43" fontId="1" fillId="6" borderId="0" xfId="0" applyNumberFormat="1" applyFont="1" applyFill="1" applyAlignment="1" applyProtection="1">
      <alignment vertical="center" wrapText="1"/>
      <protection locked="0"/>
    </xf>
    <xf numFmtId="0" fontId="0" fillId="0" borderId="19" xfId="0" applyBorder="1" applyAlignment="1" applyProtection="1">
      <alignment horizontal="center" vertical="center"/>
      <protection locked="0"/>
    </xf>
    <xf numFmtId="43" fontId="4" fillId="6" borderId="0" xfId="1" applyFont="1" applyFill="1" applyAlignment="1" applyProtection="1">
      <alignment vertical="center"/>
      <protection locked="0"/>
    </xf>
    <xf numFmtId="9" fontId="0" fillId="6" borderId="0" xfId="4" applyFont="1" applyFill="1" applyAlignment="1" applyProtection="1">
      <alignment vertical="center"/>
      <protection locked="0"/>
    </xf>
    <xf numFmtId="164" fontId="0" fillId="0" borderId="0" xfId="0" applyNumberFormat="1" applyAlignment="1" applyProtection="1">
      <alignment vertical="center"/>
      <protection locked="0"/>
    </xf>
    <xf numFmtId="9" fontId="1" fillId="6" borderId="0" xfId="4" applyFont="1" applyFill="1" applyAlignment="1" applyProtection="1">
      <alignment vertical="center" wrapText="1"/>
      <protection locked="0"/>
    </xf>
    <xf numFmtId="0" fontId="44" fillId="6" borderId="0" xfId="0" applyFont="1" applyFill="1" applyAlignment="1" applyProtection="1">
      <alignment vertical="center" wrapText="1"/>
      <protection locked="0"/>
    </xf>
    <xf numFmtId="0" fontId="20" fillId="6" borderId="0" xfId="0" applyFont="1" applyFill="1" applyAlignment="1" applyProtection="1">
      <alignment vertical="center" wrapText="1"/>
      <protection locked="0"/>
    </xf>
    <xf numFmtId="0" fontId="11" fillId="12" borderId="3" xfId="0" applyFont="1" applyFill="1" applyBorder="1" applyAlignment="1" applyProtection="1">
      <alignment horizontal="center" vertical="center" wrapText="1"/>
      <protection locked="0"/>
    </xf>
    <xf numFmtId="43" fontId="28" fillId="12" borderId="3" xfId="1" applyFont="1" applyFill="1" applyBorder="1" applyAlignment="1" applyProtection="1">
      <alignment horizontal="center" vertical="center" wrapText="1"/>
      <protection locked="0"/>
    </xf>
    <xf numFmtId="43" fontId="28" fillId="12" borderId="4" xfId="1" applyFont="1" applyFill="1" applyBorder="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3" fillId="6" borderId="0" xfId="0" applyFont="1" applyFill="1" applyAlignment="1" applyProtection="1">
      <alignment vertical="center"/>
      <protection locked="0"/>
    </xf>
    <xf numFmtId="43" fontId="0" fillId="6" borderId="0" xfId="0" applyNumberFormat="1" applyFill="1" applyAlignment="1" applyProtection="1">
      <alignment vertical="center"/>
      <protection locked="0"/>
    </xf>
    <xf numFmtId="0" fontId="11" fillId="6" borderId="15" xfId="0" applyFont="1" applyFill="1" applyBorder="1" applyAlignment="1" applyProtection="1">
      <alignment horizontal="center" vertical="center" wrapText="1"/>
      <protection locked="0"/>
    </xf>
    <xf numFmtId="0" fontId="12" fillId="6" borderId="15" xfId="1" applyNumberFormat="1" applyFont="1" applyFill="1" applyBorder="1" applyAlignment="1" applyProtection="1">
      <alignment horizontal="center" vertical="center" wrapText="1"/>
      <protection locked="0"/>
    </xf>
    <xf numFmtId="0" fontId="12" fillId="6" borderId="0" xfId="1" applyNumberFormat="1" applyFont="1" applyFill="1" applyAlignment="1" applyProtection="1">
      <alignment horizontal="center" vertical="center" wrapText="1"/>
      <protection locked="0"/>
    </xf>
    <xf numFmtId="0" fontId="19" fillId="6" borderId="0" xfId="0" applyFont="1" applyFill="1" applyAlignment="1" applyProtection="1">
      <alignment vertical="center" wrapText="1"/>
      <protection locked="0"/>
    </xf>
    <xf numFmtId="9" fontId="12" fillId="6" borderId="0" xfId="4" applyFont="1" applyFill="1" applyAlignment="1" applyProtection="1">
      <alignment vertical="center" wrapText="1"/>
      <protection locked="0"/>
    </xf>
    <xf numFmtId="0" fontId="22" fillId="6" borderId="0" xfId="1" applyNumberFormat="1" applyFont="1" applyFill="1" applyAlignment="1" applyProtection="1">
      <alignment vertical="center" wrapText="1"/>
      <protection locked="0"/>
    </xf>
    <xf numFmtId="0" fontId="22" fillId="6" borderId="0" xfId="1" applyNumberFormat="1" applyFont="1" applyFill="1" applyAlignment="1" applyProtection="1">
      <alignment horizontal="center" vertical="center" wrapText="1"/>
      <protection locked="0"/>
    </xf>
    <xf numFmtId="43" fontId="30" fillId="8" borderId="44" xfId="0" applyNumberFormat="1" applyFont="1" applyFill="1" applyBorder="1" applyAlignment="1">
      <alignment horizontal="right" vertical="center"/>
    </xf>
    <xf numFmtId="43" fontId="30" fillId="8" borderId="27" xfId="0" applyNumberFormat="1" applyFont="1" applyFill="1" applyBorder="1" applyAlignment="1">
      <alignment horizontal="right"/>
    </xf>
    <xf numFmtId="3" fontId="1" fillId="8" borderId="1" xfId="1" applyNumberFormat="1" applyFont="1" applyFill="1" applyBorder="1" applyAlignment="1" applyProtection="1">
      <alignment horizontal="center" vertical="center"/>
      <protection locked="0"/>
    </xf>
    <xf numFmtId="9" fontId="39" fillId="9" borderId="7" xfId="9" applyFont="1" applyFill="1" applyBorder="1" applyAlignment="1">
      <alignment vertical="top" wrapText="1"/>
    </xf>
    <xf numFmtId="9" fontId="39" fillId="9" borderId="7" xfId="4" applyFont="1" applyFill="1" applyBorder="1" applyAlignment="1">
      <alignment vertical="top" wrapText="1"/>
    </xf>
    <xf numFmtId="165" fontId="39" fillId="8" borderId="7" xfId="0" applyNumberFormat="1" applyFont="1" applyFill="1" applyBorder="1" applyAlignment="1">
      <alignment vertical="top" wrapText="1"/>
    </xf>
    <xf numFmtId="43" fontId="0" fillId="8" borderId="49" xfId="1" applyFont="1" applyFill="1" applyBorder="1" applyAlignment="1">
      <alignment horizontal="center" vertical="center" wrapText="1"/>
    </xf>
    <xf numFmtId="3" fontId="0" fillId="8" borderId="3" xfId="1" applyNumberFormat="1" applyFont="1" applyFill="1" applyBorder="1" applyAlignment="1">
      <alignment horizontal="center" vertical="center"/>
    </xf>
    <xf numFmtId="3" fontId="28" fillId="8" borderId="4" xfId="1" applyNumberFormat="1" applyFont="1" applyFill="1" applyBorder="1" applyAlignment="1">
      <alignment horizontal="center" vertical="center"/>
    </xf>
    <xf numFmtId="3" fontId="28" fillId="8" borderId="2" xfId="1" applyNumberFormat="1" applyFont="1" applyFill="1" applyBorder="1" applyAlignment="1">
      <alignment horizontal="center" vertical="center"/>
    </xf>
    <xf numFmtId="3" fontId="4" fillId="8" borderId="21" xfId="1" applyNumberFormat="1" applyFont="1" applyFill="1" applyBorder="1" applyAlignment="1">
      <alignment horizontal="center" vertical="center"/>
    </xf>
    <xf numFmtId="3" fontId="4" fillId="8" borderId="19" xfId="1" applyNumberFormat="1" applyFont="1" applyFill="1" applyBorder="1" applyAlignment="1">
      <alignment horizontal="center" vertical="center"/>
    </xf>
    <xf numFmtId="3" fontId="1" fillId="8" borderId="1" xfId="1" applyNumberFormat="1" applyFont="1" applyFill="1" applyBorder="1" applyAlignment="1">
      <alignment horizontal="center" vertical="center"/>
    </xf>
    <xf numFmtId="0" fontId="0" fillId="6" borderId="19" xfId="6" applyFont="1" applyFill="1" applyBorder="1" applyAlignment="1" applyProtection="1">
      <alignment vertical="center"/>
      <protection locked="0"/>
    </xf>
    <xf numFmtId="43" fontId="60" fillId="6" borderId="0" xfId="1" applyFont="1" applyFill="1" applyAlignment="1" applyProtection="1">
      <alignment vertical="center"/>
      <protection locked="0"/>
    </xf>
    <xf numFmtId="0" fontId="22" fillId="6" borderId="29" xfId="1" applyNumberFormat="1" applyFont="1" applyFill="1" applyBorder="1" applyAlignment="1" applyProtection="1">
      <alignment vertical="center" wrapText="1"/>
      <protection locked="0"/>
    </xf>
    <xf numFmtId="0" fontId="22" fillId="6" borderId="36" xfId="1" applyNumberFormat="1" applyFont="1" applyFill="1" applyBorder="1" applyAlignment="1" applyProtection="1">
      <alignment vertical="center" wrapText="1"/>
      <protection locked="0"/>
    </xf>
    <xf numFmtId="43" fontId="0" fillId="0" borderId="29" xfId="1" applyFont="1" applyBorder="1" applyAlignment="1">
      <alignment horizontal="center" vertical="center"/>
    </xf>
    <xf numFmtId="43" fontId="28" fillId="8" borderId="18" xfId="1" applyFont="1" applyFill="1" applyBorder="1" applyAlignment="1">
      <alignment horizontal="center" vertical="center"/>
    </xf>
    <xf numFmtId="43" fontId="28" fillId="8" borderId="8" xfId="1" applyFont="1" applyFill="1" applyBorder="1" applyAlignment="1">
      <alignment horizontal="center" vertical="center"/>
    </xf>
    <xf numFmtId="0" fontId="28" fillId="6" borderId="0" xfId="0" applyFont="1" applyFill="1" applyAlignment="1" applyProtection="1">
      <alignment vertical="center"/>
      <protection locked="0"/>
    </xf>
    <xf numFmtId="0" fontId="28" fillId="0" borderId="0" xfId="0" applyFont="1" applyAlignment="1" applyProtection="1">
      <alignment vertical="center"/>
      <protection locked="0"/>
    </xf>
    <xf numFmtId="43" fontId="28" fillId="2" borderId="18" xfId="1" applyFont="1" applyFill="1" applyBorder="1" applyAlignment="1" applyProtection="1">
      <alignment vertical="center"/>
      <protection locked="0"/>
    </xf>
    <xf numFmtId="43" fontId="28" fillId="0" borderId="0" xfId="0" applyNumberFormat="1" applyFont="1" applyAlignment="1" applyProtection="1">
      <alignment vertical="center"/>
      <protection locked="0"/>
    </xf>
    <xf numFmtId="9" fontId="28" fillId="0" borderId="0" xfId="4" applyFont="1" applyAlignment="1" applyProtection="1">
      <alignment vertical="center"/>
      <protection locked="0"/>
    </xf>
    <xf numFmtId="0" fontId="28" fillId="8" borderId="2" xfId="0" applyFont="1" applyFill="1" applyBorder="1" applyAlignment="1">
      <alignment horizontal="center" vertical="center"/>
    </xf>
    <xf numFmtId="43" fontId="61" fillId="8" borderId="3" xfId="1" applyFont="1" applyFill="1" applyBorder="1" applyAlignment="1">
      <alignment horizontal="center" vertical="center"/>
    </xf>
    <xf numFmtId="164" fontId="28" fillId="8" borderId="3" xfId="0" applyNumberFormat="1" applyFont="1" applyFill="1" applyBorder="1" applyAlignment="1">
      <alignment horizontal="center" vertical="center"/>
    </xf>
    <xf numFmtId="0" fontId="28" fillId="8" borderId="11" xfId="0" applyFont="1" applyFill="1" applyBorder="1" applyAlignment="1">
      <alignment horizontal="center" vertical="center"/>
    </xf>
    <xf numFmtId="43" fontId="28" fillId="8" borderId="3" xfId="0" applyNumberFormat="1" applyFont="1" applyFill="1" applyBorder="1" applyAlignment="1">
      <alignment horizontal="center" vertical="center"/>
    </xf>
    <xf numFmtId="43" fontId="28" fillId="8" borderId="3" xfId="1" applyFont="1" applyFill="1" applyBorder="1" applyAlignment="1">
      <alignment horizontal="center" vertical="center"/>
    </xf>
    <xf numFmtId="0" fontId="28" fillId="0" borderId="0" xfId="0" applyFont="1" applyAlignment="1">
      <alignment vertical="center"/>
    </xf>
    <xf numFmtId="0" fontId="48" fillId="0" borderId="0" xfId="0" applyFont="1" applyAlignment="1">
      <alignment vertical="center"/>
    </xf>
    <xf numFmtId="0" fontId="0" fillId="0" borderId="40" xfId="0" applyBorder="1" applyAlignment="1" applyProtection="1">
      <alignment horizontal="center" vertical="center" wrapText="1"/>
      <protection locked="0"/>
    </xf>
    <xf numFmtId="0" fontId="0" fillId="8" borderId="26" xfId="0" applyFill="1" applyBorder="1" applyAlignment="1">
      <alignment horizontal="center" vertical="center" wrapText="1"/>
    </xf>
    <xf numFmtId="0" fontId="0" fillId="0" borderId="10" xfId="0" applyBorder="1" applyAlignment="1" applyProtection="1">
      <alignment vertical="center" wrapText="1"/>
      <protection locked="0"/>
    </xf>
    <xf numFmtId="3" fontId="0" fillId="0" borderId="14" xfId="0" applyNumberFormat="1" applyBorder="1" applyAlignment="1" applyProtection="1">
      <alignment horizontal="center" vertical="center"/>
      <protection locked="0"/>
    </xf>
    <xf numFmtId="43" fontId="28" fillId="6" borderId="0" xfId="0" applyNumberFormat="1" applyFont="1" applyFill="1" applyAlignment="1" applyProtection="1">
      <alignment vertical="center" wrapText="1"/>
      <protection locked="0"/>
    </xf>
    <xf numFmtId="3" fontId="1" fillId="8" borderId="3" xfId="1" applyNumberFormat="1" applyFont="1" applyFill="1" applyBorder="1" applyAlignment="1">
      <alignment horizontal="center" vertical="center"/>
    </xf>
    <xf numFmtId="3" fontId="0" fillId="8" borderId="3" xfId="0" applyNumberFormat="1" applyFill="1" applyBorder="1" applyAlignment="1">
      <alignment horizontal="center" vertical="center"/>
    </xf>
    <xf numFmtId="3" fontId="1" fillId="6" borderId="3" xfId="1" applyNumberFormat="1" applyFont="1" applyFill="1" applyBorder="1" applyAlignment="1" applyProtection="1">
      <alignment horizontal="center" vertical="center"/>
      <protection locked="0"/>
    </xf>
    <xf numFmtId="3" fontId="45" fillId="8" borderId="3" xfId="1" applyNumberFormat="1" applyFont="1" applyFill="1" applyBorder="1" applyAlignment="1">
      <alignment horizontal="center" vertical="center"/>
    </xf>
    <xf numFmtId="3" fontId="45" fillId="8" borderId="4" xfId="1" applyNumberFormat="1" applyFont="1" applyFill="1" applyBorder="1" applyAlignment="1">
      <alignment horizontal="center" vertical="center"/>
    </xf>
    <xf numFmtId="10" fontId="0" fillId="8" borderId="3" xfId="4" applyNumberFormat="1" applyFont="1" applyFill="1" applyBorder="1" applyAlignment="1">
      <alignment horizontal="center" vertical="center"/>
    </xf>
    <xf numFmtId="10" fontId="1" fillId="8" borderId="3" xfId="1" applyNumberFormat="1" applyFont="1" applyFill="1" applyBorder="1" applyAlignment="1">
      <alignment horizontal="center" vertical="center"/>
    </xf>
    <xf numFmtId="3" fontId="56" fillId="8" borderId="52" xfId="0" applyNumberFormat="1" applyFont="1" applyFill="1" applyBorder="1" applyAlignment="1">
      <alignment horizontal="center" vertical="center" wrapText="1"/>
    </xf>
    <xf numFmtId="0" fontId="25" fillId="6" borderId="25" xfId="6" applyFill="1" applyBorder="1" applyAlignment="1" applyProtection="1">
      <alignment vertical="center"/>
      <protection locked="0"/>
    </xf>
    <xf numFmtId="0" fontId="0" fillId="8" borderId="26" xfId="0" applyFill="1" applyBorder="1" applyAlignment="1">
      <alignment vertical="center" wrapText="1"/>
    </xf>
    <xf numFmtId="0" fontId="39" fillId="12" borderId="7" xfId="1" applyNumberFormat="1" applyFont="1" applyFill="1" applyBorder="1" applyAlignment="1">
      <alignment vertical="top" wrapText="1"/>
    </xf>
    <xf numFmtId="0" fontId="0" fillId="0" borderId="1"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41" fillId="0" borderId="1" xfId="0" applyFont="1" applyBorder="1" applyAlignment="1" applyProtection="1">
      <alignment vertical="center" wrapText="1"/>
      <protection locked="0"/>
    </xf>
    <xf numFmtId="0" fontId="41" fillId="0" borderId="21" xfId="0" applyFont="1" applyBorder="1" applyAlignment="1" applyProtection="1">
      <alignment vertical="center" wrapText="1"/>
      <protection locked="0"/>
    </xf>
    <xf numFmtId="0" fontId="38" fillId="12" borderId="41" xfId="0" applyFont="1" applyFill="1" applyBorder="1" applyAlignment="1">
      <alignment horizontal="center" vertical="top" wrapText="1"/>
    </xf>
    <xf numFmtId="0" fontId="38" fillId="12" borderId="9" xfId="0" applyFont="1" applyFill="1" applyBorder="1" applyAlignment="1">
      <alignment horizontal="center" vertical="top" wrapText="1"/>
    </xf>
    <xf numFmtId="0" fontId="0" fillId="0" borderId="0" xfId="0" applyAlignment="1">
      <alignment horizontal="center" vertical="center" wrapText="1"/>
    </xf>
    <xf numFmtId="0" fontId="41" fillId="0" borderId="26" xfId="0" applyFont="1" applyBorder="1" applyAlignment="1" applyProtection="1">
      <alignment vertical="center" wrapText="1"/>
      <protection locked="0"/>
    </xf>
    <xf numFmtId="0" fontId="45" fillId="8" borderId="18" xfId="0" applyFont="1" applyFill="1" applyBorder="1" applyAlignment="1" applyProtection="1">
      <alignment horizontal="center" vertical="center" wrapText="1"/>
      <protection locked="0"/>
    </xf>
    <xf numFmtId="43" fontId="1" fillId="8" borderId="40" xfId="1" applyFont="1" applyFill="1" applyBorder="1" applyAlignment="1">
      <alignment horizontal="center" vertical="center"/>
    </xf>
    <xf numFmtId="43" fontId="1" fillId="8" borderId="1" xfId="1" applyFont="1" applyFill="1" applyBorder="1" applyAlignment="1">
      <alignment horizontal="center" vertical="center"/>
    </xf>
    <xf numFmtId="43" fontId="1" fillId="8" borderId="26" xfId="1" applyFont="1" applyFill="1" applyBorder="1" applyAlignment="1">
      <alignment horizontal="center" vertical="center"/>
    </xf>
    <xf numFmtId="1" fontId="9" fillId="0" borderId="0" xfId="0" applyNumberFormat="1" applyFont="1" applyAlignment="1">
      <alignment horizontal="center" vertical="center" wrapText="1"/>
    </xf>
    <xf numFmtId="0" fontId="0" fillId="0" borderId="1" xfId="0" applyBorder="1" applyAlignment="1" applyProtection="1">
      <alignment horizontal="center" vertical="center"/>
      <protection locked="0" hidden="1"/>
    </xf>
    <xf numFmtId="43" fontId="0" fillId="0" borderId="1" xfId="1" applyFont="1" applyBorder="1" applyAlignment="1" applyProtection="1">
      <alignment horizontal="center" vertical="center"/>
      <protection locked="0" hidden="1"/>
    </xf>
    <xf numFmtId="3" fontId="1" fillId="0" borderId="1" xfId="1" applyNumberFormat="1" applyFont="1" applyBorder="1" applyAlignment="1" applyProtection="1">
      <alignment horizontal="center" vertical="center"/>
      <protection locked="0" hidden="1"/>
    </xf>
    <xf numFmtId="0" fontId="7" fillId="8" borderId="31" xfId="0" applyFont="1" applyFill="1" applyBorder="1" applyAlignment="1">
      <alignment horizontal="center" vertical="center" wrapText="1"/>
    </xf>
    <xf numFmtId="43" fontId="28" fillId="12" borderId="60" xfId="1" applyFont="1" applyFill="1" applyBorder="1" applyAlignment="1" applyProtection="1">
      <alignment horizontal="center" vertical="center" wrapText="1"/>
      <protection locked="0"/>
    </xf>
    <xf numFmtId="43" fontId="0" fillId="8" borderId="61" xfId="1" applyFont="1" applyFill="1" applyBorder="1" applyAlignment="1" applyProtection="1">
      <alignment horizontal="center" vertical="center" wrapText="1"/>
      <protection locked="0"/>
    </xf>
    <xf numFmtId="3" fontId="28" fillId="8" borderId="11" xfId="1" applyNumberFormat="1" applyFont="1" applyFill="1" applyBorder="1" applyAlignment="1">
      <alignment horizontal="center" vertical="center"/>
    </xf>
    <xf numFmtId="43" fontId="28" fillId="11" borderId="2" xfId="1" applyFont="1" applyFill="1" applyBorder="1" applyAlignment="1" applyProtection="1">
      <alignment horizontal="center" vertical="center" wrapText="1"/>
      <protection locked="0"/>
    </xf>
    <xf numFmtId="43" fontId="0" fillId="8" borderId="0" xfId="1" applyFont="1" applyFill="1" applyBorder="1" applyAlignment="1">
      <alignment horizontal="center" vertical="center" wrapText="1"/>
    </xf>
    <xf numFmtId="9" fontId="1" fillId="8" borderId="1" xfId="1" applyNumberFormat="1" applyFont="1" applyFill="1" applyBorder="1" applyAlignment="1">
      <alignment horizontal="center" vertical="center"/>
    </xf>
    <xf numFmtId="166" fontId="0" fillId="0" borderId="1" xfId="0" applyNumberFormat="1" applyBorder="1" applyAlignment="1" applyProtection="1">
      <alignment horizontal="center" vertical="center"/>
      <protection locked="0" hidden="1"/>
    </xf>
    <xf numFmtId="166" fontId="0" fillId="0" borderId="22" xfId="0" applyNumberFormat="1" applyBorder="1" applyAlignment="1" applyProtection="1">
      <alignment horizontal="center" vertical="center"/>
      <protection locked="0" hidden="1"/>
    </xf>
    <xf numFmtId="3" fontId="25" fillId="8" borderId="3" xfId="1" applyNumberFormat="1" applyFont="1" applyFill="1" applyBorder="1" applyAlignment="1">
      <alignment horizontal="center" vertical="center"/>
    </xf>
    <xf numFmtId="1" fontId="39" fillId="8" borderId="7" xfId="0" applyNumberFormat="1" applyFont="1" applyFill="1" applyBorder="1" applyAlignment="1">
      <alignment vertical="top" wrapText="1"/>
    </xf>
    <xf numFmtId="0" fontId="0" fillId="0" borderId="0" xfId="0" applyFont="1" applyAlignment="1">
      <alignment horizontal="center" vertical="center"/>
    </xf>
    <xf numFmtId="0" fontId="39" fillId="8" borderId="7" xfId="0" applyNumberFormat="1" applyFont="1" applyFill="1" applyBorder="1" applyAlignment="1">
      <alignment vertical="top" wrapText="1"/>
    </xf>
    <xf numFmtId="0" fontId="50" fillId="0" borderId="10" xfId="0" applyFont="1" applyBorder="1" applyAlignment="1" applyProtection="1">
      <alignment horizontal="left" vertical="center" wrapText="1"/>
      <protection locked="0"/>
    </xf>
    <xf numFmtId="0" fontId="50" fillId="0" borderId="59" xfId="0" applyFont="1" applyBorder="1" applyAlignment="1" applyProtection="1">
      <alignment horizontal="left" vertical="center" wrapText="1"/>
      <protection locked="0"/>
    </xf>
    <xf numFmtId="0" fontId="50" fillId="0" borderId="13" xfId="0" applyFont="1" applyBorder="1" applyAlignment="1" applyProtection="1">
      <alignment horizontal="left" vertical="center" wrapText="1"/>
      <protection locked="0"/>
    </xf>
    <xf numFmtId="0" fontId="50" fillId="0" borderId="14" xfId="0" applyFont="1" applyBorder="1" applyAlignment="1" applyProtection="1">
      <alignment horizontal="left" vertical="center" wrapText="1"/>
      <protection locked="0"/>
    </xf>
    <xf numFmtId="0" fontId="50" fillId="0" borderId="22" xfId="0" applyFont="1" applyBorder="1" applyAlignment="1" applyProtection="1">
      <alignment horizontal="left" vertical="center" wrapText="1"/>
      <protection locked="0"/>
    </xf>
    <xf numFmtId="0" fontId="50" fillId="0" borderId="38" xfId="0" applyFont="1" applyBorder="1" applyAlignment="1" applyProtection="1">
      <alignment horizontal="left" vertical="center" wrapText="1"/>
      <protection locked="0"/>
    </xf>
    <xf numFmtId="0" fontId="50" fillId="0" borderId="19" xfId="0" applyFont="1" applyBorder="1" applyAlignment="1" applyProtection="1">
      <alignment horizontal="left" vertical="center" wrapText="1"/>
      <protection locked="0"/>
    </xf>
    <xf numFmtId="0" fontId="50" fillId="0" borderId="1" xfId="0" applyFont="1" applyBorder="1" applyAlignment="1" applyProtection="1">
      <alignment horizontal="left" vertical="center" wrapText="1"/>
      <protection locked="0"/>
    </xf>
    <xf numFmtId="0" fontId="50" fillId="0" borderId="21" xfId="0" applyFont="1" applyBorder="1" applyAlignment="1" applyProtection="1">
      <alignment horizontal="left" vertical="center" wrapText="1"/>
      <protection locked="0"/>
    </xf>
    <xf numFmtId="0" fontId="50" fillId="0" borderId="25" xfId="0" applyFont="1" applyBorder="1" applyAlignment="1" applyProtection="1">
      <alignment horizontal="left" vertical="center" wrapText="1"/>
      <protection locked="0"/>
    </xf>
    <xf numFmtId="0" fontId="50" fillId="0" borderId="26" xfId="0" applyFont="1" applyBorder="1" applyAlignment="1" applyProtection="1">
      <alignment horizontal="left" vertical="center" wrapText="1"/>
      <protection locked="0"/>
    </xf>
    <xf numFmtId="0" fontId="50" fillId="0" borderId="27" xfId="0" applyFont="1" applyBorder="1" applyAlignment="1" applyProtection="1">
      <alignment horizontal="left" vertical="center" wrapText="1"/>
      <protection locked="0"/>
    </xf>
    <xf numFmtId="0" fontId="50" fillId="12" borderId="2" xfId="0" applyFont="1" applyFill="1" applyBorder="1" applyAlignment="1">
      <alignment horizontal="left" vertical="center" wrapText="1"/>
    </xf>
    <xf numFmtId="0" fontId="50" fillId="12" borderId="3" xfId="0" applyFont="1" applyFill="1" applyBorder="1" applyAlignment="1">
      <alignment horizontal="left" vertical="center" wrapText="1"/>
    </xf>
    <xf numFmtId="0" fontId="50" fillId="12" borderId="4" xfId="0" applyFont="1" applyFill="1" applyBorder="1" applyAlignment="1">
      <alignment horizontal="left" vertical="center" wrapText="1"/>
    </xf>
    <xf numFmtId="0" fontId="51" fillId="12" borderId="6" xfId="0" applyFont="1" applyFill="1" applyBorder="1" applyAlignment="1">
      <alignment horizontal="center" vertical="center" wrapText="1"/>
    </xf>
    <xf numFmtId="0" fontId="51" fillId="12" borderId="18" xfId="0" applyFont="1" applyFill="1" applyBorder="1" applyAlignment="1">
      <alignment horizontal="center" vertical="center" wrapText="1"/>
    </xf>
    <xf numFmtId="0" fontId="51" fillId="12" borderId="8" xfId="0" applyFont="1" applyFill="1" applyBorder="1" applyAlignment="1">
      <alignment horizontal="center" vertical="center" wrapText="1"/>
    </xf>
    <xf numFmtId="0" fontId="22" fillId="0" borderId="6" xfId="1" applyNumberFormat="1" applyFont="1" applyBorder="1" applyAlignment="1" applyProtection="1">
      <alignment horizontal="center" wrapText="1"/>
      <protection locked="0"/>
    </xf>
    <xf numFmtId="0" fontId="22" fillId="0" borderId="18" xfId="1" applyNumberFormat="1" applyFont="1" applyBorder="1" applyAlignment="1" applyProtection="1">
      <alignment horizontal="center" wrapText="1"/>
      <protection locked="0"/>
    </xf>
    <xf numFmtId="0" fontId="22" fillId="0" borderId="8" xfId="1" applyNumberFormat="1" applyFont="1" applyBorder="1" applyAlignment="1" applyProtection="1">
      <alignment horizontal="center" wrapText="1"/>
      <protection locked="0"/>
    </xf>
    <xf numFmtId="0" fontId="38" fillId="12" borderId="6" xfId="0" applyFont="1" applyFill="1" applyBorder="1" applyAlignment="1">
      <alignment horizontal="center" vertical="top" wrapText="1"/>
    </xf>
    <xf numFmtId="0" fontId="38" fillId="12" borderId="18" xfId="0" applyFont="1" applyFill="1" applyBorder="1" applyAlignment="1">
      <alignment horizontal="center" vertical="top" wrapText="1"/>
    </xf>
    <xf numFmtId="0" fontId="38" fillId="12" borderId="8" xfId="0" applyFont="1" applyFill="1" applyBorder="1" applyAlignment="1">
      <alignment horizontal="center" vertical="top" wrapText="1"/>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50" fillId="12" borderId="13" xfId="0" applyFont="1" applyFill="1" applyBorder="1" applyAlignment="1">
      <alignment horizontal="left" vertical="center" wrapText="1"/>
    </xf>
    <xf numFmtId="0" fontId="50" fillId="12" borderId="10" xfId="0" applyFont="1" applyFill="1" applyBorder="1" applyAlignment="1">
      <alignment horizontal="left" vertical="center" wrapText="1"/>
    </xf>
    <xf numFmtId="0" fontId="50" fillId="12" borderId="14" xfId="0" applyFont="1" applyFill="1" applyBorder="1" applyAlignment="1">
      <alignment horizontal="left"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0" fillId="0" borderId="28"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4"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1" fillId="10" borderId="6"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8" xfId="0" applyFont="1" applyBorder="1" applyAlignment="1">
      <alignment horizontal="center" vertical="center" wrapText="1"/>
    </xf>
    <xf numFmtId="0" fontId="21" fillId="0" borderId="6"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12" borderId="26" xfId="0" applyFill="1" applyBorder="1" applyAlignment="1">
      <alignment horizontal="center" vertical="center" wrapText="1"/>
    </xf>
    <xf numFmtId="0" fontId="0" fillId="12" borderId="27" xfId="0" applyFill="1" applyBorder="1" applyAlignment="1">
      <alignment horizontal="center" vertical="center" wrapText="1"/>
    </xf>
    <xf numFmtId="0" fontId="49" fillId="0" borderId="47"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48" xfId="0" applyFont="1" applyBorder="1" applyAlignment="1">
      <alignment horizontal="center" vertical="center" wrapText="1"/>
    </xf>
    <xf numFmtId="0" fontId="50" fillId="12" borderId="57" xfId="0" applyFont="1" applyFill="1" applyBorder="1" applyAlignment="1">
      <alignment horizontal="left" vertical="center" wrapText="1"/>
    </xf>
    <xf numFmtId="0" fontId="50" fillId="12" borderId="46" xfId="0" applyFont="1" applyFill="1" applyBorder="1" applyAlignment="1">
      <alignment horizontal="left" vertical="center" wrapText="1"/>
    </xf>
    <xf numFmtId="0" fontId="50" fillId="12" borderId="58" xfId="0" applyFont="1" applyFill="1" applyBorder="1" applyAlignment="1">
      <alignment horizontal="left" vertical="center" wrapText="1"/>
    </xf>
    <xf numFmtId="0" fontId="49" fillId="0" borderId="19"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0" fontId="50" fillId="12" borderId="25" xfId="0" applyFont="1" applyFill="1" applyBorder="1" applyAlignment="1">
      <alignment horizontal="left" vertical="center" wrapText="1"/>
    </xf>
    <xf numFmtId="0" fontId="50" fillId="12" borderId="26" xfId="0" applyFont="1" applyFill="1" applyBorder="1" applyAlignment="1">
      <alignment horizontal="left"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 xfId="0" applyFont="1" applyBorder="1" applyAlignment="1">
      <alignment horizontal="center" vertical="center" wrapText="1"/>
    </xf>
    <xf numFmtId="0" fontId="0" fillId="12" borderId="40" xfId="0" applyFill="1" applyBorder="1" applyAlignment="1">
      <alignment horizontal="center" vertical="center" wrapText="1"/>
    </xf>
    <xf numFmtId="0" fontId="0" fillId="12" borderId="52" xfId="0" applyFill="1" applyBorder="1" applyAlignment="1">
      <alignment horizontal="center" vertical="center" wrapText="1"/>
    </xf>
    <xf numFmtId="0" fontId="0" fillId="12" borderId="1" xfId="0" applyFill="1" applyBorder="1" applyAlignment="1">
      <alignment horizontal="center" vertical="center" wrapText="1"/>
    </xf>
    <xf numFmtId="0" fontId="0" fillId="12" borderId="21" xfId="0" applyFill="1" applyBorder="1" applyAlignment="1">
      <alignment horizontal="center" vertical="center" wrapText="1"/>
    </xf>
    <xf numFmtId="0" fontId="50" fillId="12" borderId="51" xfId="0" applyFont="1" applyFill="1" applyBorder="1" applyAlignment="1">
      <alignment horizontal="left" vertical="center" wrapText="1"/>
    </xf>
    <xf numFmtId="0" fontId="50" fillId="12" borderId="40" xfId="0" applyFont="1" applyFill="1" applyBorder="1" applyAlignment="1">
      <alignment horizontal="left" vertical="center" wrapText="1"/>
    </xf>
    <xf numFmtId="0" fontId="50" fillId="12" borderId="19" xfId="0" applyFont="1" applyFill="1" applyBorder="1" applyAlignment="1">
      <alignment horizontal="left" vertical="center" wrapText="1"/>
    </xf>
    <xf numFmtId="0" fontId="50" fillId="12" borderId="1" xfId="0" applyFont="1" applyFill="1" applyBorder="1" applyAlignment="1">
      <alignment horizontal="left" vertical="center" wrapText="1"/>
    </xf>
    <xf numFmtId="0" fontId="48" fillId="12" borderId="1" xfId="0" applyFont="1" applyFill="1" applyBorder="1" applyAlignment="1">
      <alignment vertical="center" wrapText="1"/>
    </xf>
    <xf numFmtId="0" fontId="41" fillId="0" borderId="1" xfId="0" applyFont="1" applyBorder="1" applyAlignment="1" applyProtection="1">
      <alignment vertical="center" wrapText="1"/>
      <protection locked="0"/>
    </xf>
    <xf numFmtId="0" fontId="41" fillId="0" borderId="21" xfId="0" applyFont="1" applyBorder="1" applyAlignment="1" applyProtection="1">
      <alignment vertical="center" wrapText="1"/>
      <protection locked="0"/>
    </xf>
    <xf numFmtId="0" fontId="49" fillId="0" borderId="4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50" xfId="0" applyFont="1" applyBorder="1" applyAlignment="1">
      <alignment horizontal="center" vertical="center" wrapText="1"/>
    </xf>
    <xf numFmtId="0" fontId="28" fillId="0" borderId="19" xfId="0" applyFont="1" applyBorder="1" applyAlignment="1" applyProtection="1">
      <alignment vertical="center" wrapText="1"/>
      <protection locked="0"/>
    </xf>
    <xf numFmtId="0" fontId="28" fillId="0" borderId="1" xfId="0" applyFont="1" applyBorder="1" applyAlignment="1" applyProtection="1">
      <alignment vertical="center" wrapText="1"/>
      <protection locked="0"/>
    </xf>
    <xf numFmtId="0" fontId="28" fillId="0" borderId="21" xfId="0" applyFont="1" applyBorder="1" applyAlignment="1" applyProtection="1">
      <alignment vertical="center" wrapText="1"/>
      <protection locked="0"/>
    </xf>
    <xf numFmtId="0" fontId="47" fillId="9" borderId="34" xfId="0" applyFont="1" applyFill="1" applyBorder="1" applyAlignment="1">
      <alignment horizontal="center" vertical="center" wrapText="1"/>
    </xf>
    <xf numFmtId="0" fontId="47" fillId="9" borderId="43" xfId="0" applyFont="1" applyFill="1" applyBorder="1" applyAlignment="1">
      <alignment horizontal="center" vertical="center" wrapText="1"/>
    </xf>
    <xf numFmtId="0" fontId="47" fillId="9" borderId="44" xfId="0" applyFont="1" applyFill="1" applyBorder="1" applyAlignment="1">
      <alignment horizontal="center" vertical="center" wrapText="1"/>
    </xf>
    <xf numFmtId="0" fontId="28" fillId="0" borderId="20"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38" fillId="12" borderId="41" xfId="0" applyFont="1" applyFill="1" applyBorder="1" applyAlignment="1">
      <alignment horizontal="center" vertical="top" wrapText="1"/>
    </xf>
    <xf numFmtId="0" fontId="38" fillId="12" borderId="9" xfId="0" applyFont="1" applyFill="1" applyBorder="1" applyAlignment="1">
      <alignment horizontal="center" vertical="top" wrapText="1"/>
    </xf>
    <xf numFmtId="0" fontId="0" fillId="0" borderId="17" xfId="0" applyBorder="1" applyAlignment="1">
      <alignment horizontal="center" vertical="center" wrapText="1"/>
    </xf>
    <xf numFmtId="0" fontId="0" fillId="0" borderId="0" xfId="0" applyAlignment="1">
      <alignment horizontal="center" vertical="center" wrapText="1"/>
    </xf>
    <xf numFmtId="0" fontId="48" fillId="12" borderId="26" xfId="0" applyFont="1" applyFill="1" applyBorder="1" applyAlignment="1">
      <alignment vertical="center" wrapText="1"/>
    </xf>
    <xf numFmtId="0" fontId="41" fillId="0" borderId="26" xfId="0" applyFont="1" applyBorder="1" applyAlignment="1" applyProtection="1">
      <alignment vertical="center" wrapText="1"/>
      <protection locked="0"/>
    </xf>
    <xf numFmtId="0" fontId="41" fillId="0" borderId="27" xfId="0" applyFont="1" applyBorder="1" applyAlignment="1" applyProtection="1">
      <alignment vertical="center" wrapText="1"/>
      <protection locked="0"/>
    </xf>
    <xf numFmtId="0" fontId="47" fillId="9" borderId="28" xfId="0" applyFont="1" applyFill="1" applyBorder="1" applyAlignment="1">
      <alignment horizontal="center" vertical="center" wrapText="1"/>
    </xf>
    <xf numFmtId="0" fontId="47" fillId="9" borderId="29" xfId="0" applyFont="1" applyFill="1" applyBorder="1" applyAlignment="1">
      <alignment horizontal="center" vertical="center" wrapText="1"/>
    </xf>
    <xf numFmtId="0" fontId="47" fillId="9" borderId="36" xfId="0" applyFont="1" applyFill="1" applyBorder="1" applyAlignment="1">
      <alignment horizontal="center" vertical="center" wrapText="1"/>
    </xf>
    <xf numFmtId="0" fontId="47" fillId="9" borderId="6" xfId="0" applyFont="1" applyFill="1" applyBorder="1" applyAlignment="1">
      <alignment horizontal="center" vertical="center" wrapText="1"/>
    </xf>
    <xf numFmtId="0" fontId="47" fillId="9" borderId="18" xfId="0" applyFont="1" applyFill="1" applyBorder="1" applyAlignment="1">
      <alignment horizontal="center" vertical="center" wrapText="1"/>
    </xf>
    <xf numFmtId="0" fontId="47" fillId="9" borderId="8" xfId="0" applyFont="1" applyFill="1" applyBorder="1" applyAlignment="1">
      <alignment horizontal="center" vertical="center" wrapText="1"/>
    </xf>
    <xf numFmtId="0" fontId="41" fillId="0" borderId="10" xfId="0" applyFont="1" applyBorder="1" applyAlignment="1" applyProtection="1">
      <alignment vertical="center" wrapText="1"/>
      <protection locked="0"/>
    </xf>
    <xf numFmtId="0" fontId="41" fillId="0" borderId="14" xfId="0" applyFont="1" applyBorder="1" applyAlignment="1" applyProtection="1">
      <alignment vertical="center" wrapText="1"/>
      <protection locked="0"/>
    </xf>
    <xf numFmtId="0" fontId="48" fillId="12" borderId="22" xfId="0" applyFont="1" applyFill="1" applyBorder="1" applyAlignment="1">
      <alignment vertical="center" wrapText="1"/>
    </xf>
    <xf numFmtId="0" fontId="48" fillId="12" borderId="38" xfId="0" applyFont="1" applyFill="1" applyBorder="1" applyAlignment="1">
      <alignment vertical="center" wrapText="1"/>
    </xf>
    <xf numFmtId="0" fontId="48" fillId="12" borderId="24" xfId="0" applyFont="1" applyFill="1" applyBorder="1" applyAlignment="1">
      <alignment vertical="center" wrapText="1"/>
    </xf>
    <xf numFmtId="0" fontId="53" fillId="10" borderId="6" xfId="0" applyFont="1" applyFill="1" applyBorder="1" applyAlignment="1" applyProtection="1">
      <alignment horizontal="center" vertical="center" wrapText="1"/>
      <protection locked="0"/>
    </xf>
    <xf numFmtId="0" fontId="53" fillId="10" borderId="8" xfId="0" applyFont="1" applyFill="1" applyBorder="1" applyAlignment="1" applyProtection="1">
      <alignment horizontal="center" vertical="center" wrapText="1"/>
      <protection locked="0"/>
    </xf>
    <xf numFmtId="0" fontId="11" fillId="8" borderId="6" xfId="0" applyFont="1" applyFill="1" applyBorder="1" applyAlignment="1" applyProtection="1">
      <alignment horizontal="center" vertical="center" wrapText="1"/>
      <protection locked="0"/>
    </xf>
    <xf numFmtId="0" fontId="11" fillId="8" borderId="8" xfId="0" applyFont="1" applyFill="1" applyBorder="1" applyAlignment="1" applyProtection="1">
      <alignment horizontal="center" vertical="center" wrapText="1"/>
      <protection locked="0"/>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43" fontId="40" fillId="0" borderId="6" xfId="1" applyFont="1" applyBorder="1" applyAlignment="1" applyProtection="1">
      <alignment horizontal="center" vertical="center"/>
      <protection locked="0"/>
    </xf>
    <xf numFmtId="43" fontId="40" fillId="0" borderId="18" xfId="1" applyFont="1" applyBorder="1" applyAlignment="1" applyProtection="1">
      <alignment horizontal="center" vertical="center"/>
      <protection locked="0"/>
    </xf>
    <xf numFmtId="43" fontId="40" fillId="0" borderId="8" xfId="1" applyFont="1" applyBorder="1" applyAlignment="1" applyProtection="1">
      <alignment horizontal="center" vertical="center"/>
      <protection locked="0"/>
    </xf>
    <xf numFmtId="0" fontId="21" fillId="10" borderId="6" xfId="0" applyFont="1" applyFill="1" applyBorder="1" applyAlignment="1" applyProtection="1">
      <alignment horizontal="center" vertical="center" wrapText="1"/>
      <protection locked="0"/>
    </xf>
    <xf numFmtId="0" fontId="21" fillId="10" borderId="18" xfId="0" applyFont="1" applyFill="1" applyBorder="1" applyAlignment="1" applyProtection="1">
      <alignment horizontal="center" vertical="center" wrapText="1"/>
      <protection locked="0"/>
    </xf>
    <xf numFmtId="0" fontId="12" fillId="0" borderId="6" xfId="1" applyNumberFormat="1" applyFont="1" applyBorder="1" applyAlignment="1" applyProtection="1">
      <alignment horizontal="center" vertical="center" wrapText="1"/>
      <protection locked="0"/>
    </xf>
    <xf numFmtId="0" fontId="12" fillId="0" borderId="18" xfId="1" applyNumberFormat="1" applyFont="1" applyBorder="1" applyAlignment="1" applyProtection="1">
      <alignment horizontal="center" vertical="center" wrapText="1"/>
      <protection locked="0"/>
    </xf>
    <xf numFmtId="0" fontId="12" fillId="0" borderId="8" xfId="1" applyNumberFormat="1" applyFont="1" applyBorder="1" applyAlignment="1" applyProtection="1">
      <alignment horizontal="center" vertical="center" wrapText="1"/>
      <protection locked="0"/>
    </xf>
    <xf numFmtId="43" fontId="40" fillId="6" borderId="41" xfId="1" applyFont="1" applyFill="1" applyBorder="1" applyAlignment="1" applyProtection="1">
      <alignment horizontal="center" vertical="center"/>
      <protection locked="0"/>
    </xf>
    <xf numFmtId="43" fontId="40" fillId="6" borderId="15" xfId="1" applyFont="1" applyFill="1" applyBorder="1" applyAlignment="1" applyProtection="1">
      <alignment horizontal="center" vertical="center"/>
      <protection locked="0"/>
    </xf>
    <xf numFmtId="43" fontId="40" fillId="6" borderId="9" xfId="1" applyFont="1" applyFill="1" applyBorder="1" applyAlignment="1" applyProtection="1">
      <alignment horizontal="center" vertical="center"/>
      <protection locked="0"/>
    </xf>
    <xf numFmtId="43" fontId="1" fillId="8" borderId="40" xfId="1" applyFont="1" applyFill="1" applyBorder="1" applyAlignment="1">
      <alignment horizontal="center" vertical="center"/>
    </xf>
    <xf numFmtId="43" fontId="1" fillId="8" borderId="1" xfId="1" applyFont="1" applyFill="1" applyBorder="1" applyAlignment="1">
      <alignment horizontal="center" vertical="center"/>
    </xf>
    <xf numFmtId="0" fontId="21" fillId="10" borderId="8" xfId="0" applyFont="1" applyFill="1" applyBorder="1" applyAlignment="1" applyProtection="1">
      <alignment horizontal="center" vertical="center" wrapText="1"/>
      <protection locked="0"/>
    </xf>
    <xf numFmtId="0" fontId="45" fillId="8" borderId="2" xfId="0" applyFont="1" applyFill="1" applyBorder="1" applyAlignment="1">
      <alignment horizontal="center" vertical="center" wrapText="1"/>
    </xf>
    <xf numFmtId="0" fontId="45" fillId="8" borderId="3" xfId="0" applyFont="1" applyFill="1" applyBorder="1" applyAlignment="1">
      <alignment horizontal="center" vertical="center" wrapText="1"/>
    </xf>
    <xf numFmtId="43" fontId="28" fillId="8" borderId="11" xfId="1" applyFont="1" applyFill="1" applyBorder="1" applyAlignment="1">
      <alignment horizontal="center" vertical="center"/>
    </xf>
    <xf numFmtId="43" fontId="28" fillId="8" borderId="12" xfId="1" applyFont="1" applyFill="1" applyBorder="1" applyAlignment="1">
      <alignment horizontal="center" vertical="center"/>
    </xf>
    <xf numFmtId="43" fontId="40" fillId="6" borderId="6" xfId="1" applyFont="1" applyFill="1" applyBorder="1" applyAlignment="1" applyProtection="1">
      <alignment horizontal="center" vertical="center"/>
      <protection locked="0"/>
    </xf>
    <xf numFmtId="43" fontId="40" fillId="6" borderId="18" xfId="1" applyFont="1" applyFill="1" applyBorder="1" applyAlignment="1" applyProtection="1">
      <alignment horizontal="center" vertical="center"/>
      <protection locked="0"/>
    </xf>
    <xf numFmtId="43" fontId="40" fillId="6" borderId="8" xfId="1" applyFont="1" applyFill="1" applyBorder="1" applyAlignment="1" applyProtection="1">
      <alignment horizontal="center" vertical="center"/>
      <protection locked="0"/>
    </xf>
    <xf numFmtId="0" fontId="52" fillId="12" borderId="2" xfId="0" applyFont="1" applyFill="1" applyBorder="1" applyAlignment="1" applyProtection="1">
      <alignment horizontal="center" vertical="center" wrapText="1"/>
      <protection locked="0"/>
    </xf>
    <xf numFmtId="0" fontId="52" fillId="12" borderId="3" xfId="0" applyFont="1" applyFill="1" applyBorder="1" applyAlignment="1" applyProtection="1">
      <alignment horizontal="center" vertical="center" wrapText="1"/>
      <protection locked="0"/>
    </xf>
    <xf numFmtId="0" fontId="11" fillId="12" borderId="11" xfId="0" applyFont="1" applyFill="1" applyBorder="1" applyAlignment="1" applyProtection="1">
      <alignment horizontal="center" vertical="center" wrapText="1"/>
      <protection locked="0"/>
    </xf>
    <xf numFmtId="0" fontId="11" fillId="12" borderId="12" xfId="0" applyFont="1" applyFill="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58" fillId="0" borderId="6"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0" fontId="58" fillId="0" borderId="8" xfId="0" applyFont="1" applyBorder="1" applyAlignment="1" applyProtection="1">
      <alignment horizontal="center" vertical="center" wrapText="1"/>
      <protection locked="0"/>
    </xf>
    <xf numFmtId="0" fontId="45" fillId="8" borderId="6" xfId="0" applyFont="1" applyFill="1" applyBorder="1" applyAlignment="1" applyProtection="1">
      <alignment horizontal="center" vertical="center" wrapText="1"/>
      <protection locked="0"/>
    </xf>
    <xf numFmtId="0" fontId="45" fillId="8" borderId="18" xfId="0" applyFont="1" applyFill="1" applyBorder="1" applyAlignment="1" applyProtection="1">
      <alignment horizontal="center" vertical="center" wrapText="1"/>
      <protection locked="0"/>
    </xf>
    <xf numFmtId="0" fontId="45" fillId="8" borderId="8" xfId="0" applyFont="1" applyFill="1" applyBorder="1" applyAlignment="1" applyProtection="1">
      <alignment horizontal="center" vertical="center" wrapText="1"/>
      <protection locked="0"/>
    </xf>
    <xf numFmtId="10" fontId="12" fillId="8" borderId="6" xfId="4" applyNumberFormat="1" applyFont="1" applyFill="1" applyBorder="1" applyAlignment="1">
      <alignment horizontal="center" vertical="center" wrapText="1"/>
    </xf>
    <xf numFmtId="10" fontId="12" fillId="8" borderId="8" xfId="4" applyNumberFormat="1" applyFont="1" applyFill="1" applyBorder="1" applyAlignment="1">
      <alignment horizontal="center" vertical="center" wrapText="1"/>
    </xf>
    <xf numFmtId="0" fontId="57" fillId="10" borderId="6" xfId="0" applyFont="1" applyFill="1" applyBorder="1" applyAlignment="1" applyProtection="1">
      <alignment horizontal="center" vertical="center" wrapText="1"/>
      <protection locked="0"/>
    </xf>
    <xf numFmtId="0" fontId="57" fillId="10" borderId="8" xfId="0" applyFont="1" applyFill="1" applyBorder="1" applyAlignment="1" applyProtection="1">
      <alignment horizontal="center" vertical="center" wrapText="1"/>
      <protection locked="0"/>
    </xf>
    <xf numFmtId="43" fontId="12" fillId="8" borderId="6" xfId="4" applyNumberFormat="1" applyFont="1" applyFill="1" applyBorder="1" applyAlignment="1">
      <alignment horizontal="center" vertical="center" wrapText="1"/>
    </xf>
    <xf numFmtId="9" fontId="12" fillId="8" borderId="8" xfId="4" applyFont="1" applyFill="1" applyBorder="1" applyAlignment="1">
      <alignment horizontal="center" vertical="center" wrapText="1"/>
    </xf>
    <xf numFmtId="43" fontId="12" fillId="0" borderId="6" xfId="4" applyNumberFormat="1" applyFont="1" applyBorder="1" applyAlignment="1" applyProtection="1">
      <alignment horizontal="center" vertical="center" wrapText="1"/>
      <protection locked="0"/>
    </xf>
    <xf numFmtId="9" fontId="12" fillId="0" borderId="8" xfId="4" applyFont="1" applyBorder="1" applyAlignment="1" applyProtection="1">
      <alignment horizontal="center" vertical="center" wrapText="1"/>
      <protection locked="0"/>
    </xf>
    <xf numFmtId="10" fontId="12" fillId="8" borderId="6" xfId="1" applyNumberFormat="1" applyFont="1" applyFill="1" applyBorder="1" applyAlignment="1">
      <alignment horizontal="center" vertical="center" wrapText="1"/>
    </xf>
    <xf numFmtId="10" fontId="12" fillId="8" borderId="8" xfId="1" applyNumberFormat="1" applyFont="1" applyFill="1" applyBorder="1" applyAlignment="1">
      <alignment horizontal="center" vertical="center" wrapText="1"/>
    </xf>
    <xf numFmtId="0" fontId="57" fillId="10" borderId="18" xfId="0" applyFont="1" applyFill="1" applyBorder="1" applyAlignment="1" applyProtection="1">
      <alignment horizontal="center" vertical="center" wrapText="1"/>
      <protection locked="0"/>
    </xf>
    <xf numFmtId="0" fontId="22" fillId="8" borderId="6" xfId="1" applyNumberFormat="1" applyFont="1" applyFill="1" applyBorder="1" applyAlignment="1" applyProtection="1">
      <alignment horizontal="center" vertical="center" wrapText="1"/>
      <protection locked="0"/>
    </xf>
    <xf numFmtId="0" fontId="22" fillId="8" borderId="18" xfId="1" applyNumberFormat="1" applyFont="1" applyFill="1" applyBorder="1" applyAlignment="1" applyProtection="1">
      <alignment horizontal="center" vertical="center" wrapText="1"/>
      <protection locked="0"/>
    </xf>
    <xf numFmtId="0" fontId="11" fillId="8" borderId="6" xfId="0" applyFont="1" applyFill="1" applyBorder="1" applyAlignment="1">
      <alignment horizontal="center" vertical="center" wrapText="1"/>
    </xf>
    <xf numFmtId="0" fontId="11" fillId="8" borderId="12" xfId="0" applyFont="1" applyFill="1" applyBorder="1" applyAlignment="1">
      <alignment horizontal="center" vertical="center" wrapText="1"/>
    </xf>
    <xf numFmtId="43" fontId="1" fillId="8" borderId="26" xfId="1" applyFont="1" applyFill="1" applyBorder="1" applyAlignment="1">
      <alignment horizontal="center" vertical="center"/>
    </xf>
    <xf numFmtId="0" fontId="21" fillId="10" borderId="17" xfId="0" applyFont="1" applyFill="1" applyBorder="1" applyAlignment="1" applyProtection="1">
      <alignment horizontal="center" vertical="center" wrapText="1"/>
      <protection locked="0"/>
    </xf>
    <xf numFmtId="0" fontId="21" fillId="10" borderId="0" xfId="0" applyFont="1" applyFill="1" applyBorder="1" applyAlignment="1" applyProtection="1">
      <alignment horizontal="center" vertical="center" wrapText="1"/>
      <protection locked="0"/>
    </xf>
    <xf numFmtId="0" fontId="8" fillId="13" borderId="6" xfId="0" applyFont="1" applyFill="1" applyBorder="1" applyAlignment="1">
      <alignment horizontal="left" vertical="center"/>
    </xf>
    <xf numFmtId="0" fontId="8" fillId="13" borderId="18" xfId="0" applyFont="1" applyFill="1" applyBorder="1" applyAlignment="1">
      <alignment horizontal="left" vertical="center"/>
    </xf>
    <xf numFmtId="0" fontId="8" fillId="13" borderId="8" xfId="0" applyFont="1" applyFill="1" applyBorder="1" applyAlignment="1">
      <alignment horizontal="left" vertical="center"/>
    </xf>
    <xf numFmtId="0" fontId="5" fillId="0" borderId="0" xfId="0" applyFont="1" applyAlignment="1">
      <alignment horizontal="left" vertical="center" wrapText="1"/>
    </xf>
    <xf numFmtId="1" fontId="9" fillId="0" borderId="0" xfId="0" applyNumberFormat="1" applyFont="1" applyAlignment="1">
      <alignment horizontal="center" vertical="center" wrapText="1"/>
    </xf>
    <xf numFmtId="0" fontId="8" fillId="13" borderId="6" xfId="0" applyFont="1" applyFill="1" applyBorder="1" applyAlignment="1">
      <alignment horizontal="left" vertical="center" wrapText="1"/>
    </xf>
    <xf numFmtId="0" fontId="8" fillId="13" borderId="18" xfId="0" applyFont="1" applyFill="1" applyBorder="1" applyAlignment="1">
      <alignment horizontal="left" vertical="center" wrapText="1"/>
    </xf>
    <xf numFmtId="0" fontId="8" fillId="13" borderId="8" xfId="0" applyFont="1" applyFill="1" applyBorder="1" applyAlignment="1">
      <alignment horizontal="left" vertical="center" wrapText="1"/>
    </xf>
    <xf numFmtId="0" fontId="5" fillId="0" borderId="0" xfId="0" applyFont="1" applyAlignment="1">
      <alignment horizontal="left" vertical="top" wrapText="1"/>
    </xf>
    <xf numFmtId="0" fontId="5" fillId="0" borderId="17" xfId="0" applyFont="1" applyBorder="1" applyAlignment="1">
      <alignment horizontal="left" vertical="center" wrapText="1"/>
    </xf>
    <xf numFmtId="0" fontId="5" fillId="0" borderId="17" xfId="0" applyFont="1" applyBorder="1" applyAlignment="1">
      <alignment horizontal="left" vertical="top" wrapText="1"/>
    </xf>
    <xf numFmtId="0" fontId="28" fillId="8" borderId="18" xfId="1" applyNumberFormat="1" applyFont="1" applyFill="1" applyBorder="1" applyAlignment="1">
      <alignment horizontal="center" vertical="center"/>
    </xf>
  </cellXfs>
  <cellStyles count="10">
    <cellStyle name="40% - Accent1" xfId="6" builtinId="31"/>
    <cellStyle name="Comma" xfId="1" builtinId="3"/>
    <cellStyle name="Comma 2" xfId="2"/>
    <cellStyle name="Comma 3" xfId="3"/>
    <cellStyle name="Comma 3 2" xfId="5"/>
    <cellStyle name="Comma 4" xfId="7"/>
    <cellStyle name="Normal" xfId="0" builtinId="0"/>
    <cellStyle name="Percent" xfId="4" builtinId="5"/>
    <cellStyle name="Percent 2" xfId="8"/>
    <cellStyle name="Percent 3" xfId="9"/>
  </cellStyles>
  <dxfs count="1">
    <dxf>
      <fill>
        <patternFill>
          <bgColor theme="0"/>
        </patternFill>
      </fill>
    </dxf>
  </dxfs>
  <tableStyles count="0" defaultTableStyle="TableStyleMedium2" defaultPivotStyle="PivotStyleLight16"/>
  <colors>
    <mruColors>
      <color rgb="FFFFFFCC"/>
      <color rgb="FF66CCFF"/>
      <color rgb="FF00CCFF"/>
      <color rgb="FFCCECFF"/>
      <color rgb="FFFFFF99"/>
      <color rgb="FFE2EFD9"/>
      <color rgb="FFE2EFCC"/>
      <color rgb="FFE2FFCC"/>
      <color rgb="FF3399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468630</xdr:colOff>
      <xdr:row>0</xdr:row>
      <xdr:rowOff>49530</xdr:rowOff>
    </xdr:from>
    <xdr:to>
      <xdr:col>6</xdr:col>
      <xdr:colOff>1185387</xdr:colOff>
      <xdr:row>0</xdr:row>
      <xdr:rowOff>704215</xdr:rowOff>
    </xdr:to>
    <xdr:pic>
      <xdr:nvPicPr>
        <xdr:cNvPr id="3" name="Picture 2" descr="http://seiwsapp001:18080/OrgComms/Brand%20Image/SEAI%20logo%20RGB%20Jpeg.jpg">
          <a:extLst>
            <a:ext uri="{FF2B5EF4-FFF2-40B4-BE49-F238E27FC236}">
              <a16:creationId xmlns:a16="http://schemas.microsoft.com/office/drawing/2014/main" id="{77119236-CDCB-4C20-AE25-47D12AE318C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2680" y="49530"/>
          <a:ext cx="2514600" cy="6546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ai.sharepoint.com/Users/mhallinan/Documents/BEC%202014_5/Energy-Credits-Tracker-domestic-projects-onl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ai.sharepoint.com/Users/jdurkan/AppData/Local/Microsoft/Windows/Temporary%20Internet%20Files/Content.Outlook/99848C2S/Energy_Credits_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
      <sheetName val="Domestic Submissions"/>
      <sheetName val="DL"/>
      <sheetName val="lookup"/>
      <sheetName val="Sheet1"/>
    </sheetNames>
    <sheetDataSet>
      <sheetData sheetId="0"/>
      <sheetData sheetId="1"/>
      <sheetData sheetId="2"/>
      <sheetData sheetId="3">
        <row r="2">
          <cell r="A2" t="str">
            <v>Airtricity</v>
          </cell>
          <cell r="C2" t="str">
            <v>Y</v>
          </cell>
          <cell r="D2" t="str">
            <v>Cavity Wall Insulation</v>
          </cell>
          <cell r="E2" t="str">
            <v>Apartment</v>
          </cell>
          <cell r="F2" t="str">
            <v>Carlow</v>
          </cell>
        </row>
        <row r="3">
          <cell r="A3" t="str">
            <v>Arigna Fuels</v>
          </cell>
          <cell r="C3" t="str">
            <v>N</v>
          </cell>
          <cell r="D3" t="str">
            <v>CFL</v>
          </cell>
          <cell r="E3" t="str">
            <v>House</v>
          </cell>
          <cell r="F3" t="str">
            <v>Cavan</v>
          </cell>
        </row>
        <row r="4">
          <cell r="A4" t="str">
            <v>Bord Gais Eireann</v>
          </cell>
          <cell r="D4" t="str">
            <v xml:space="preserve">Entry Level Heating Controls Upgrade only with remote access </v>
          </cell>
          <cell r="F4" t="str">
            <v>Clare</v>
          </cell>
        </row>
        <row r="5">
          <cell r="A5" t="str">
            <v>Bord na Mona</v>
          </cell>
          <cell r="D5" t="str">
            <v>External Door Replacement</v>
          </cell>
          <cell r="F5" t="str">
            <v>Cork</v>
          </cell>
        </row>
        <row r="6">
          <cell r="A6" t="str">
            <v>Calor Gas</v>
          </cell>
          <cell r="D6" t="str">
            <v>External Wall Insulation</v>
          </cell>
          <cell r="F6" t="str">
            <v>Donegal</v>
          </cell>
        </row>
        <row r="7">
          <cell r="A7" t="str">
            <v>Energia</v>
          </cell>
          <cell r="D7" t="str">
            <v>Floor Insulation</v>
          </cell>
          <cell r="F7" t="str">
            <v>Co. Dublin</v>
          </cell>
        </row>
        <row r="8">
          <cell r="A8" t="str">
            <v>Electric Ireland</v>
          </cell>
          <cell r="D8" t="str">
            <v>Full Window Replacement (incl doors with &gt; 60% glazing)</v>
          </cell>
          <cell r="F8" t="str">
            <v>Dublin 1</v>
          </cell>
        </row>
        <row r="9">
          <cell r="A9" t="str">
            <v>Flogas</v>
          </cell>
          <cell r="D9" t="str">
            <v>Fully integrated Heating Controls Upgrade</v>
          </cell>
          <cell r="F9" t="str">
            <v>Dublin 2</v>
          </cell>
        </row>
        <row r="10">
          <cell r="A10" t="str">
            <v>Irish Petroleum Industry Association</v>
          </cell>
          <cell r="D10" t="str">
            <v>Fully integrated Heating Controls Upgrade with remote access</v>
          </cell>
          <cell r="F10" t="str">
            <v>Dublin 3</v>
          </cell>
        </row>
        <row r="11">
          <cell r="A11" t="str">
            <v xml:space="preserve">Stafford Fuels </v>
          </cell>
          <cell r="D11" t="str">
            <v>Entry Level Heating Controls Upgrade only</v>
          </cell>
          <cell r="F11" t="str">
            <v>Dublin 4</v>
          </cell>
        </row>
        <row r="12">
          <cell r="A12" t="str">
            <v>Vayu</v>
          </cell>
          <cell r="D12" t="str">
            <v>High Efficiency Gas or Oil fired Boiler with remote access Entry Level Heating Controls Upgrade</v>
          </cell>
          <cell r="F12" t="str">
            <v>Dublin 5</v>
          </cell>
        </row>
        <row r="13">
          <cell r="D13" t="str">
            <v>High Efficiency Gas or Oil fired Boiler with Fully integrated  Heating Controls Upgrade</v>
          </cell>
          <cell r="F13" t="str">
            <v>Dublin 6</v>
          </cell>
        </row>
        <row r="14">
          <cell r="D14" t="str">
            <v>High Efficiency Gas or Oil fired Boiler with Fully integrated  Heating Controls Upgrade with remote access</v>
          </cell>
          <cell r="F14" t="str">
            <v>Dublin 6w</v>
          </cell>
        </row>
        <row r="15">
          <cell r="D15" t="str">
            <v>High Efficiency Gas or Oil fired Boiler with remote access Entry Level</v>
          </cell>
          <cell r="F15" t="str">
            <v>Dublin 7</v>
          </cell>
        </row>
        <row r="16">
          <cell r="D16" t="str">
            <v>Internal Dry Lining Wall Insulation</v>
          </cell>
          <cell r="F16" t="str">
            <v>Dublin 8</v>
          </cell>
        </row>
        <row r="17">
          <cell r="D17" t="str">
            <v>LED</v>
          </cell>
          <cell r="F17" t="str">
            <v>Dublin 9</v>
          </cell>
        </row>
        <row r="18">
          <cell r="D18" t="str">
            <v>LPG Boiler service</v>
          </cell>
          <cell r="F18" t="str">
            <v>Dublin 10</v>
          </cell>
        </row>
        <row r="19">
          <cell r="D19" t="str">
            <v>Natural Gas Boiler service</v>
          </cell>
          <cell r="F19" t="str">
            <v>Dublin 11</v>
          </cell>
        </row>
        <row r="20">
          <cell r="D20" t="str">
            <v>Oil Boiler Service</v>
          </cell>
          <cell r="F20" t="str">
            <v>Dublin 12</v>
          </cell>
        </row>
        <row r="21">
          <cell r="D21" t="str">
            <v>Roof Insulation</v>
          </cell>
          <cell r="F21" t="str">
            <v>Dublin 13</v>
          </cell>
        </row>
        <row r="22">
          <cell r="D22" t="str">
            <v xml:space="preserve">Solar Water Heating Installation </v>
          </cell>
          <cell r="F22" t="str">
            <v>Dublin 14</v>
          </cell>
        </row>
        <row r="23">
          <cell r="D23" t="str">
            <v>Solid Fuel Room Heater (without back boilers)</v>
          </cell>
          <cell r="F23" t="str">
            <v>Dublin 15</v>
          </cell>
        </row>
        <row r="24">
          <cell r="F24" t="str">
            <v>Dublin 16</v>
          </cell>
        </row>
        <row r="25">
          <cell r="F25" t="str">
            <v>Dublin 17</v>
          </cell>
        </row>
        <row r="26">
          <cell r="F26" t="str">
            <v>Dublin 18</v>
          </cell>
        </row>
        <row r="27">
          <cell r="F27" t="str">
            <v>Dublin 20</v>
          </cell>
        </row>
        <row r="28">
          <cell r="F28" t="str">
            <v>Dublin 22</v>
          </cell>
        </row>
        <row r="29">
          <cell r="F29" t="str">
            <v>Dublin 24</v>
          </cell>
        </row>
        <row r="30">
          <cell r="F30" t="str">
            <v>Galway</v>
          </cell>
        </row>
        <row r="31">
          <cell r="F31" t="str">
            <v>Kerry</v>
          </cell>
        </row>
        <row r="32">
          <cell r="F32" t="str">
            <v>Kildare</v>
          </cell>
        </row>
        <row r="33">
          <cell r="F33" t="str">
            <v>Kilkenny</v>
          </cell>
        </row>
        <row r="34">
          <cell r="F34" t="str">
            <v>Laois</v>
          </cell>
        </row>
        <row r="35">
          <cell r="F35" t="str">
            <v>Leitrim</v>
          </cell>
        </row>
        <row r="36">
          <cell r="F36" t="str">
            <v>Limerick</v>
          </cell>
        </row>
        <row r="37">
          <cell r="F37" t="str">
            <v>Longford</v>
          </cell>
        </row>
        <row r="38">
          <cell r="F38" t="str">
            <v>Louth</v>
          </cell>
        </row>
        <row r="39">
          <cell r="F39" t="str">
            <v>Mayo</v>
          </cell>
        </row>
        <row r="40">
          <cell r="F40" t="str">
            <v>Meath</v>
          </cell>
        </row>
        <row r="41">
          <cell r="F41" t="str">
            <v>Monaghan</v>
          </cell>
        </row>
        <row r="42">
          <cell r="F42" t="str">
            <v>Offaly</v>
          </cell>
        </row>
        <row r="43">
          <cell r="F43" t="str">
            <v>Roscommon</v>
          </cell>
        </row>
        <row r="44">
          <cell r="F44" t="str">
            <v>Sligo</v>
          </cell>
        </row>
        <row r="45">
          <cell r="F45" t="str">
            <v>Tipperary</v>
          </cell>
        </row>
        <row r="46">
          <cell r="F46" t="str">
            <v>Waterford</v>
          </cell>
        </row>
        <row r="47">
          <cell r="F47" t="str">
            <v>Westmeath</v>
          </cell>
        </row>
        <row r="48">
          <cell r="F48" t="str">
            <v>Wexford</v>
          </cell>
        </row>
        <row r="49">
          <cell r="F49" t="str">
            <v>Wicklow</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Check Sheet"/>
    </sheetNames>
    <sheetDataSet>
      <sheetData sheetId="0">
        <row r="1">
          <cell r="A1" t="str">
            <v>UID</v>
          </cell>
          <cell r="B1" t="str">
            <v xml:space="preserve">Measure </v>
          </cell>
          <cell r="C1" t="str">
            <v>Index</v>
          </cell>
          <cell r="D1" t="str">
            <v>Credit</v>
          </cell>
          <cell r="E1" t="str">
            <v>Dwelling</v>
          </cell>
        </row>
        <row r="3">
          <cell r="A3" t="str">
            <v>1_1</v>
          </cell>
          <cell r="B3" t="str">
            <v>Roof Insulation</v>
          </cell>
          <cell r="C3">
            <v>1</v>
          </cell>
          <cell r="D3">
            <v>1300</v>
          </cell>
          <cell r="E3" t="str">
            <v>House</v>
          </cell>
        </row>
        <row r="4">
          <cell r="A4" t="str">
            <v>1_2</v>
          </cell>
          <cell r="B4" t="str">
            <v>External Wall Insulation</v>
          </cell>
          <cell r="C4">
            <v>2</v>
          </cell>
          <cell r="D4">
            <v>5900</v>
          </cell>
          <cell r="E4" t="str">
            <v>House</v>
          </cell>
        </row>
        <row r="5">
          <cell r="A5" t="str">
            <v>1_3</v>
          </cell>
          <cell r="B5" t="str">
            <v>Internal Dry Lining Wall Insulation</v>
          </cell>
          <cell r="C5">
            <v>3</v>
          </cell>
          <cell r="D5">
            <v>5000</v>
          </cell>
          <cell r="E5" t="str">
            <v>House</v>
          </cell>
        </row>
        <row r="6">
          <cell r="A6" t="str">
            <v>1_4</v>
          </cell>
          <cell r="B6" t="str">
            <v>Cavity Wall Insulation</v>
          </cell>
          <cell r="C6">
            <v>4</v>
          </cell>
          <cell r="D6">
            <v>3250</v>
          </cell>
          <cell r="E6" t="str">
            <v>House</v>
          </cell>
        </row>
        <row r="7">
          <cell r="A7" t="str">
            <v>1_5</v>
          </cell>
          <cell r="B7" t="str">
            <v>Floor Insulation</v>
          </cell>
          <cell r="C7">
            <v>5</v>
          </cell>
          <cell r="D7">
            <v>1100</v>
          </cell>
          <cell r="E7" t="str">
            <v>House</v>
          </cell>
        </row>
        <row r="8">
          <cell r="A8" t="str">
            <v>1_6</v>
          </cell>
          <cell r="B8" t="str">
            <v>Full Window Replacement (incl doors with &gt; 60% glazing)</v>
          </cell>
          <cell r="C8">
            <v>6</v>
          </cell>
          <cell r="D8">
            <v>1650</v>
          </cell>
          <cell r="E8" t="str">
            <v>House</v>
          </cell>
        </row>
        <row r="9">
          <cell r="A9" t="str">
            <v>1_7</v>
          </cell>
          <cell r="B9" t="str">
            <v>Window glazing envelope replacement (includes doors with &gt; 60% glazing)</v>
          </cell>
          <cell r="C9">
            <v>7</v>
          </cell>
          <cell r="D9">
            <v>770</v>
          </cell>
          <cell r="E9" t="str">
            <v>House</v>
          </cell>
        </row>
        <row r="10">
          <cell r="A10" t="str">
            <v>1_8</v>
          </cell>
          <cell r="B10" t="str">
            <v>External Door Replacement</v>
          </cell>
          <cell r="C10">
            <v>8</v>
          </cell>
          <cell r="D10">
            <v>550</v>
          </cell>
          <cell r="E10" t="str">
            <v>House</v>
          </cell>
        </row>
        <row r="11">
          <cell r="A11" t="str">
            <v>1_9</v>
          </cell>
          <cell r="B11" t="str">
            <v>High Efficiency Gas or Oil fired Boiler with Fully integrated  Heating Controls Upgrade</v>
          </cell>
          <cell r="C11">
            <v>9</v>
          </cell>
          <cell r="D11">
            <v>7700</v>
          </cell>
          <cell r="E11" t="str">
            <v>House</v>
          </cell>
        </row>
        <row r="12">
          <cell r="A12" t="str">
            <v>1_10</v>
          </cell>
          <cell r="B12" t="str">
            <v>High Efficiency Gas or Oil fired Boiler with Fully integrated  Heating Controls Upgrade with remote access</v>
          </cell>
          <cell r="C12">
            <v>10</v>
          </cell>
          <cell r="D12">
            <v>8070</v>
          </cell>
          <cell r="E12" t="str">
            <v>House</v>
          </cell>
        </row>
        <row r="13">
          <cell r="A13" t="str">
            <v>1_11</v>
          </cell>
          <cell r="B13" t="str">
            <v>Fully integrated Heating Controls Upgrade</v>
          </cell>
          <cell r="C13">
            <v>11</v>
          </cell>
          <cell r="D13">
            <v>3700</v>
          </cell>
          <cell r="E13" t="str">
            <v>House</v>
          </cell>
        </row>
        <row r="14">
          <cell r="A14" t="str">
            <v>1_12</v>
          </cell>
          <cell r="B14" t="str">
            <v>Fully integrated Heating Controls Upgrade with remote access</v>
          </cell>
          <cell r="C14">
            <v>12</v>
          </cell>
          <cell r="D14">
            <v>4070</v>
          </cell>
          <cell r="E14" t="str">
            <v>House</v>
          </cell>
        </row>
        <row r="15">
          <cell r="A15" t="str">
            <v>1_13</v>
          </cell>
          <cell r="B15" t="str">
            <v>High Efficiency Gas or Oil fired Boiler with Entry Level Heating Controls Upgrade</v>
          </cell>
          <cell r="C15">
            <v>13</v>
          </cell>
          <cell r="D15">
            <v>4790</v>
          </cell>
          <cell r="E15" t="str">
            <v>House</v>
          </cell>
        </row>
        <row r="16">
          <cell r="A16" t="str">
            <v>1_14</v>
          </cell>
          <cell r="B16" t="str">
            <v>High Efficiency Gas or Oil fired Boiler with remote access Entry Level Heating Controls Upgrade</v>
          </cell>
          <cell r="C16">
            <v>14</v>
          </cell>
          <cell r="D16">
            <v>4950</v>
          </cell>
          <cell r="E16" t="str">
            <v>House</v>
          </cell>
        </row>
        <row r="17">
          <cell r="A17" t="str">
            <v>1_15</v>
          </cell>
          <cell r="B17" t="str">
            <v>Entry Level Heating Controls Upgrade only</v>
          </cell>
          <cell r="C17">
            <v>15</v>
          </cell>
          <cell r="D17">
            <v>1600</v>
          </cell>
          <cell r="E17" t="str">
            <v>House</v>
          </cell>
        </row>
        <row r="18">
          <cell r="A18" t="str">
            <v>1_16</v>
          </cell>
          <cell r="B18" t="str">
            <v xml:space="preserve">Entry Level Heating Controls Upgrade only with remote access </v>
          </cell>
          <cell r="C18">
            <v>16</v>
          </cell>
          <cell r="D18">
            <v>1760</v>
          </cell>
          <cell r="E18" t="str">
            <v>House</v>
          </cell>
        </row>
        <row r="19">
          <cell r="A19" t="str">
            <v>1_17</v>
          </cell>
          <cell r="B19" t="str">
            <v>Solid Fuel Room Heater (without back boilers)</v>
          </cell>
          <cell r="C19">
            <v>17</v>
          </cell>
          <cell r="D19">
            <v>1650</v>
          </cell>
          <cell r="E19" t="str">
            <v>House</v>
          </cell>
        </row>
        <row r="20">
          <cell r="A20" t="str">
            <v>1_18</v>
          </cell>
          <cell r="B20" t="str">
            <v xml:space="preserve">Solar Water Heating Installation </v>
          </cell>
          <cell r="C20">
            <v>18</v>
          </cell>
          <cell r="D20">
            <v>1650</v>
          </cell>
          <cell r="E20" t="str">
            <v>House</v>
          </cell>
        </row>
        <row r="21">
          <cell r="A21" t="str">
            <v>1_19</v>
          </cell>
          <cell r="B21" t="str">
            <v>Mechanically-assisted powered cleanse and flush (powerflushing) of system</v>
          </cell>
          <cell r="C21">
            <v>19</v>
          </cell>
          <cell r="D21">
            <v>400</v>
          </cell>
          <cell r="E21" t="str">
            <v>House</v>
          </cell>
        </row>
        <row r="22">
          <cell r="A22" t="str">
            <v>1_20</v>
          </cell>
          <cell r="B22" t="str">
            <v xml:space="preserve">Mechanically-assisted powered cleanse and flush (powerflushing) of system and Installation of magnetic filtration system to existing heating system </v>
          </cell>
          <cell r="C22">
            <v>20</v>
          </cell>
          <cell r="D22">
            <v>630</v>
          </cell>
          <cell r="E22" t="str">
            <v>House</v>
          </cell>
        </row>
        <row r="23">
          <cell r="A23" t="str">
            <v>1_21</v>
          </cell>
          <cell r="B23" t="str">
            <v>Chimney draught limiter</v>
          </cell>
          <cell r="C23">
            <v>21</v>
          </cell>
          <cell r="D23">
            <v>290</v>
          </cell>
          <cell r="E23" t="str">
            <v>House</v>
          </cell>
        </row>
        <row r="24">
          <cell r="A24" t="str">
            <v>1_22</v>
          </cell>
          <cell r="B24" t="str">
            <v>Oil Boiler Service</v>
          </cell>
          <cell r="C24">
            <v>22</v>
          </cell>
          <cell r="D24">
            <v>60</v>
          </cell>
          <cell r="E24" t="str">
            <v>House</v>
          </cell>
        </row>
        <row r="25">
          <cell r="A25" t="str">
            <v>1_23</v>
          </cell>
          <cell r="B25" t="str">
            <v>LPG Boiler service</v>
          </cell>
          <cell r="C25">
            <v>23</v>
          </cell>
          <cell r="D25">
            <v>30</v>
          </cell>
          <cell r="E25" t="str">
            <v>House</v>
          </cell>
        </row>
        <row r="26">
          <cell r="A26" t="str">
            <v>1_24</v>
          </cell>
          <cell r="B26" t="str">
            <v>Natural Gas Boiler service</v>
          </cell>
          <cell r="C26">
            <v>24</v>
          </cell>
          <cell r="D26">
            <v>20</v>
          </cell>
          <cell r="E26" t="str">
            <v>House</v>
          </cell>
        </row>
        <row r="28">
          <cell r="A28" t="str">
            <v>1_25</v>
          </cell>
          <cell r="B28" t="str">
            <v>CFL</v>
          </cell>
          <cell r="C28">
            <v>25</v>
          </cell>
          <cell r="D28">
            <v>80</v>
          </cell>
          <cell r="E28" t="str">
            <v>House</v>
          </cell>
        </row>
        <row r="29">
          <cell r="A29" t="str">
            <v>1_26</v>
          </cell>
          <cell r="B29" t="str">
            <v>LED</v>
          </cell>
          <cell r="C29">
            <v>26</v>
          </cell>
          <cell r="D29">
            <v>85</v>
          </cell>
          <cell r="E29" t="str">
            <v>House</v>
          </cell>
        </row>
        <row r="30">
          <cell r="A30" t="str">
            <v>2_1</v>
          </cell>
          <cell r="B30" t="str">
            <v>Roof Insulation</v>
          </cell>
          <cell r="C30">
            <v>1</v>
          </cell>
          <cell r="D30">
            <v>800</v>
          </cell>
          <cell r="E30" t="str">
            <v>Apartment</v>
          </cell>
        </row>
        <row r="31">
          <cell r="A31" t="str">
            <v>2_2</v>
          </cell>
          <cell r="B31" t="str">
            <v>External Wall Insulation</v>
          </cell>
          <cell r="C31">
            <v>2</v>
          </cell>
          <cell r="D31">
            <v>3750</v>
          </cell>
          <cell r="E31" t="str">
            <v>Apartment</v>
          </cell>
        </row>
        <row r="32">
          <cell r="A32" t="str">
            <v>2_3</v>
          </cell>
          <cell r="B32" t="str">
            <v>Internal Dry Lining Wall Insulation</v>
          </cell>
          <cell r="C32">
            <v>3</v>
          </cell>
          <cell r="D32">
            <v>3200</v>
          </cell>
          <cell r="E32" t="str">
            <v>Apartment</v>
          </cell>
        </row>
        <row r="33">
          <cell r="A33" t="str">
            <v>2_4</v>
          </cell>
          <cell r="B33" t="str">
            <v>Cavity Wall Insulation</v>
          </cell>
          <cell r="C33">
            <v>4</v>
          </cell>
          <cell r="D33">
            <v>2050</v>
          </cell>
          <cell r="E33" t="str">
            <v>Apartment</v>
          </cell>
        </row>
        <row r="34">
          <cell r="A34" t="str">
            <v>2_5</v>
          </cell>
          <cell r="B34" t="str">
            <v>Floor Insulation</v>
          </cell>
          <cell r="C34">
            <v>5</v>
          </cell>
          <cell r="D34">
            <v>700</v>
          </cell>
          <cell r="E34" t="str">
            <v>Apartment</v>
          </cell>
        </row>
        <row r="35">
          <cell r="A35" t="str">
            <v>2_6</v>
          </cell>
          <cell r="B35" t="str">
            <v>Full Window Replacement (incl doors with &gt; 60% glazing)</v>
          </cell>
          <cell r="C35">
            <v>6</v>
          </cell>
          <cell r="D35">
            <v>1050</v>
          </cell>
          <cell r="E35" t="str">
            <v>Apartment</v>
          </cell>
        </row>
        <row r="36">
          <cell r="A36" t="str">
            <v>2_7</v>
          </cell>
          <cell r="B36" t="str">
            <v>Window glazing envelope replacement (includes doors with &gt; 60% glazing)</v>
          </cell>
          <cell r="C36">
            <v>7</v>
          </cell>
          <cell r="D36">
            <v>490</v>
          </cell>
          <cell r="E36" t="str">
            <v>Apartment</v>
          </cell>
        </row>
        <row r="37">
          <cell r="A37" t="str">
            <v>2_8</v>
          </cell>
          <cell r="B37" t="str">
            <v>External Door Replacement</v>
          </cell>
          <cell r="C37">
            <v>8</v>
          </cell>
          <cell r="D37">
            <v>350</v>
          </cell>
          <cell r="E37" t="str">
            <v>Apartment</v>
          </cell>
        </row>
        <row r="38">
          <cell r="A38" t="str">
            <v>2_9</v>
          </cell>
          <cell r="B38" t="str">
            <v>High Efficiency Gas or Oil fired Boiler with Fully integrated  Heating Controls Upgrade</v>
          </cell>
          <cell r="C38">
            <v>9</v>
          </cell>
          <cell r="D38">
            <v>4900</v>
          </cell>
          <cell r="E38" t="str">
            <v>Apartment</v>
          </cell>
        </row>
        <row r="39">
          <cell r="A39" t="str">
            <v>2_10</v>
          </cell>
          <cell r="B39" t="str">
            <v>High Efficiency Gas or Oil fired Boiler with Fully integrated  Heating Controls Upgrade with remote access</v>
          </cell>
          <cell r="C39">
            <v>10</v>
          </cell>
          <cell r="D39">
            <v>5130</v>
          </cell>
          <cell r="E39" t="str">
            <v>Apartment</v>
          </cell>
        </row>
        <row r="40">
          <cell r="A40" t="str">
            <v>2_11</v>
          </cell>
          <cell r="B40" t="str">
            <v>Fully integrated Heating Controls Upgrade</v>
          </cell>
          <cell r="C40">
            <v>11</v>
          </cell>
          <cell r="D40">
            <v>2350</v>
          </cell>
          <cell r="E40" t="str">
            <v>Apartment</v>
          </cell>
        </row>
        <row r="41">
          <cell r="A41" t="str">
            <v>2_12</v>
          </cell>
          <cell r="B41" t="str">
            <v>Fully integrated Heating Controls Upgrade with remote access</v>
          </cell>
          <cell r="C41">
            <v>12</v>
          </cell>
          <cell r="D41">
            <v>2580</v>
          </cell>
          <cell r="E41" t="str">
            <v>Apartment</v>
          </cell>
        </row>
        <row r="42">
          <cell r="A42" t="str">
            <v>2_13</v>
          </cell>
          <cell r="B42" t="str">
            <v>High Efficiency Gas or Oil fired Boiler with Entry Level Heating Controls Upgrade</v>
          </cell>
          <cell r="C42">
            <v>13</v>
          </cell>
          <cell r="D42">
            <v>3050</v>
          </cell>
          <cell r="E42" t="str">
            <v>Apartment</v>
          </cell>
        </row>
        <row r="43">
          <cell r="A43" t="str">
            <v>2_14</v>
          </cell>
          <cell r="B43" t="str">
            <v>High Efficiency Gas or Oil fired Boiler with remote access Entry Level Heating Controls Upgrade</v>
          </cell>
          <cell r="C43">
            <v>14</v>
          </cell>
          <cell r="D43">
            <v>3150</v>
          </cell>
          <cell r="E43" t="str">
            <v>Apartment</v>
          </cell>
        </row>
        <row r="44">
          <cell r="A44" t="str">
            <v>2_15</v>
          </cell>
          <cell r="B44" t="str">
            <v>Entry Level Heating Controls Upgrade only</v>
          </cell>
          <cell r="C44">
            <v>15</v>
          </cell>
          <cell r="D44">
            <v>1000</v>
          </cell>
          <cell r="E44" t="str">
            <v>Apartment</v>
          </cell>
        </row>
        <row r="45">
          <cell r="A45" t="str">
            <v>2_16</v>
          </cell>
          <cell r="B45" t="str">
            <v xml:space="preserve">Entry Level Heating Controls Upgrade only with remote access </v>
          </cell>
          <cell r="C45">
            <v>16</v>
          </cell>
          <cell r="D45">
            <v>1100</v>
          </cell>
          <cell r="E45" t="str">
            <v>Apartment</v>
          </cell>
        </row>
        <row r="46">
          <cell r="A46" t="str">
            <v>2_17</v>
          </cell>
          <cell r="B46" t="str">
            <v>Solid Fuel Room Heater (without back boilers)</v>
          </cell>
          <cell r="C46">
            <v>17</v>
          </cell>
          <cell r="D46">
            <v>1050</v>
          </cell>
          <cell r="E46" t="str">
            <v>Apartment</v>
          </cell>
        </row>
        <row r="47">
          <cell r="A47" t="str">
            <v>2_18</v>
          </cell>
          <cell r="B47" t="str">
            <v xml:space="preserve">Solar Water Heating Installation </v>
          </cell>
          <cell r="C47">
            <v>18</v>
          </cell>
          <cell r="D47">
            <v>1050</v>
          </cell>
          <cell r="E47" t="str">
            <v>Apartment</v>
          </cell>
        </row>
        <row r="48">
          <cell r="A48" t="str">
            <v>2_19</v>
          </cell>
          <cell r="B48" t="str">
            <v>Mechanically-assisted powered cleanse and flush (powerflushing) of system</v>
          </cell>
          <cell r="C48">
            <v>19</v>
          </cell>
          <cell r="D48">
            <v>260</v>
          </cell>
          <cell r="E48" t="str">
            <v>Apartment</v>
          </cell>
        </row>
        <row r="49">
          <cell r="A49" t="str">
            <v>2_20</v>
          </cell>
          <cell r="B49" t="str">
            <v xml:space="preserve">Mechanically-assisted powered cleanse and flush (powerflushing) of system and Installation of magnetic filtration system to existing heating system </v>
          </cell>
          <cell r="C49">
            <v>20</v>
          </cell>
          <cell r="D49">
            <v>400</v>
          </cell>
          <cell r="E49" t="str">
            <v>Apartment</v>
          </cell>
        </row>
        <row r="50">
          <cell r="A50" t="str">
            <v>2_21</v>
          </cell>
          <cell r="B50" t="str">
            <v>Chimney draught limiter</v>
          </cell>
          <cell r="C50">
            <v>21</v>
          </cell>
          <cell r="D50">
            <v>185</v>
          </cell>
          <cell r="E50" t="str">
            <v>Apartment</v>
          </cell>
        </row>
        <row r="51">
          <cell r="A51" t="str">
            <v>2_22</v>
          </cell>
          <cell r="B51" t="str">
            <v>Oil Boiler Service</v>
          </cell>
          <cell r="C51">
            <v>22</v>
          </cell>
          <cell r="D51">
            <v>60</v>
          </cell>
          <cell r="E51" t="str">
            <v>Apartment</v>
          </cell>
        </row>
        <row r="52">
          <cell r="A52" t="str">
            <v>2_23</v>
          </cell>
          <cell r="B52" t="str">
            <v>LPG Boiler service</v>
          </cell>
          <cell r="C52">
            <v>23</v>
          </cell>
          <cell r="D52">
            <v>30</v>
          </cell>
          <cell r="E52" t="str">
            <v>Apartment</v>
          </cell>
        </row>
        <row r="53">
          <cell r="A53" t="str">
            <v>2_24</v>
          </cell>
          <cell r="B53" t="str">
            <v>Natural Gas Boiler service</v>
          </cell>
          <cell r="C53">
            <v>24</v>
          </cell>
          <cell r="D53">
            <v>20</v>
          </cell>
          <cell r="E53" t="str">
            <v>Apartment</v>
          </cell>
        </row>
        <row r="55">
          <cell r="A55" t="str">
            <v>2_25</v>
          </cell>
          <cell r="B55" t="str">
            <v>CFL</v>
          </cell>
          <cell r="C55">
            <v>25</v>
          </cell>
          <cell r="D55">
            <v>80</v>
          </cell>
          <cell r="E55" t="str">
            <v>Apartment</v>
          </cell>
        </row>
        <row r="56">
          <cell r="A56" t="str">
            <v>2_26</v>
          </cell>
          <cell r="B56" t="str">
            <v>LED</v>
          </cell>
          <cell r="C56">
            <v>26</v>
          </cell>
          <cell r="D56">
            <v>85</v>
          </cell>
          <cell r="E56" t="str">
            <v>Apartment</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Q94"/>
  <sheetViews>
    <sheetView tabSelected="1" view="pageBreakPreview" topLeftCell="A22" zoomScale="80" zoomScaleNormal="100" zoomScaleSheetLayoutView="80" workbookViewId="0">
      <selection activeCell="B27" sqref="B27"/>
    </sheetView>
  </sheetViews>
  <sheetFormatPr defaultColWidth="9.140625" defaultRowHeight="22.5" customHeight="1"/>
  <cols>
    <col min="1" max="1" width="25.7109375" style="28" customWidth="1"/>
    <col min="2" max="2" width="32.7109375" style="28" customWidth="1"/>
    <col min="3" max="3" width="12.7109375" style="28" customWidth="1"/>
    <col min="4" max="4" width="11.7109375" style="28" customWidth="1"/>
    <col min="5" max="5" width="14.5703125" style="28" customWidth="1"/>
    <col min="6" max="6" width="10.5703125" style="28" customWidth="1"/>
    <col min="7" max="7" width="31.85546875" style="28" customWidth="1"/>
    <col min="8" max="69" width="9.140625" style="29"/>
    <col min="70" max="16384" width="9.140625" style="28"/>
  </cols>
  <sheetData>
    <row r="1" spans="1:69" ht="67.150000000000006" customHeight="1" thickBot="1">
      <c r="A1" s="355" t="s">
        <v>0</v>
      </c>
      <c r="B1" s="356"/>
      <c r="C1" s="357"/>
      <c r="D1" s="358"/>
      <c r="E1" s="425"/>
      <c r="F1" s="426"/>
      <c r="G1" s="426"/>
    </row>
    <row r="2" spans="1:69" ht="24.6" customHeight="1" thickBot="1">
      <c r="A2" s="362" t="s">
        <v>1</v>
      </c>
      <c r="B2" s="363"/>
      <c r="C2" s="364"/>
      <c r="D2" s="179" t="s">
        <v>2</v>
      </c>
      <c r="E2" s="180"/>
      <c r="F2" s="183" t="s">
        <v>3</v>
      </c>
      <c r="G2" s="181"/>
    </row>
    <row r="3" spans="1:69" customFormat="1" ht="19.149999999999999" customHeight="1" thickBot="1">
      <c r="A3" s="365" t="s">
        <v>4</v>
      </c>
      <c r="B3" s="366"/>
      <c r="C3" s="367"/>
      <c r="D3" s="365" t="s">
        <v>5</v>
      </c>
      <c r="E3" s="366"/>
      <c r="F3" s="366"/>
      <c r="G3" s="367"/>
      <c r="H3" s="14"/>
      <c r="I3" s="14"/>
      <c r="J3" s="11"/>
      <c r="K3" s="15"/>
      <c r="L3" s="15"/>
      <c r="M3" s="11"/>
      <c r="N3" s="15"/>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row>
    <row r="4" spans="1:69" customFormat="1" ht="246.6" customHeight="1" thickBot="1">
      <c r="A4" s="368"/>
      <c r="B4" s="369"/>
      <c r="C4" s="370"/>
      <c r="D4" s="368"/>
      <c r="E4" s="369"/>
      <c r="F4" s="369"/>
      <c r="G4" s="370"/>
      <c r="H4" s="14"/>
      <c r="I4" s="14"/>
      <c r="J4" s="11"/>
      <c r="K4" s="15"/>
      <c r="L4" s="15"/>
      <c r="M4" s="11"/>
      <c r="N4" s="15"/>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row>
    <row r="5" spans="1:69" ht="22.5" customHeight="1" thickBot="1">
      <c r="A5" s="433" t="s">
        <v>6</v>
      </c>
      <c r="B5" s="434"/>
      <c r="C5" s="434"/>
      <c r="D5" s="434"/>
      <c r="E5" s="434"/>
      <c r="F5" s="434"/>
      <c r="G5" s="435"/>
    </row>
    <row r="6" spans="1:69" ht="21.95" customHeight="1">
      <c r="A6" s="182" t="s">
        <v>7</v>
      </c>
      <c r="B6" s="436"/>
      <c r="C6" s="436"/>
      <c r="D6" s="436"/>
      <c r="E6" s="436"/>
      <c r="F6" s="436"/>
      <c r="G6" s="437"/>
    </row>
    <row r="7" spans="1:69" ht="21.95" customHeight="1">
      <c r="A7" s="54" t="s">
        <v>8</v>
      </c>
      <c r="B7" s="403"/>
      <c r="C7" s="403"/>
      <c r="D7" s="403"/>
      <c r="E7" s="403"/>
      <c r="F7" s="403"/>
      <c r="G7" s="404"/>
    </row>
    <row r="8" spans="1:69" ht="21.95" customHeight="1">
      <c r="A8" s="54" t="s">
        <v>9</v>
      </c>
      <c r="B8" s="403"/>
      <c r="C8" s="403"/>
      <c r="D8" s="403"/>
      <c r="E8" s="403"/>
      <c r="F8" s="403"/>
      <c r="G8" s="404"/>
    </row>
    <row r="9" spans="1:69" ht="21.95" customHeight="1">
      <c r="A9" s="54" t="s">
        <v>10</v>
      </c>
      <c r="B9" s="298"/>
      <c r="C9" s="54" t="s">
        <v>11</v>
      </c>
      <c r="D9" s="403"/>
      <c r="E9" s="403"/>
      <c r="F9" s="403"/>
      <c r="G9" s="404"/>
    </row>
    <row r="10" spans="1:69" ht="21.95" customHeight="1">
      <c r="A10" s="54" t="s">
        <v>12</v>
      </c>
      <c r="B10" s="298"/>
      <c r="C10" s="438" t="s">
        <v>13</v>
      </c>
      <c r="D10" s="439"/>
      <c r="E10" s="439"/>
      <c r="F10" s="440"/>
      <c r="G10" s="299"/>
    </row>
    <row r="11" spans="1:69" ht="21.95" customHeight="1">
      <c r="A11" s="54" t="s">
        <v>14</v>
      </c>
      <c r="B11" s="298"/>
      <c r="C11" s="402" t="s">
        <v>15</v>
      </c>
      <c r="D11" s="402"/>
      <c r="E11" s="402"/>
      <c r="F11" s="403"/>
      <c r="G11" s="404"/>
    </row>
    <row r="12" spans="1:69" ht="21.95" customHeight="1">
      <c r="A12" s="54" t="s">
        <v>16</v>
      </c>
      <c r="B12" s="403"/>
      <c r="C12" s="403"/>
      <c r="D12" s="403"/>
      <c r="E12" s="403"/>
      <c r="F12" s="403"/>
      <c r="G12" s="404"/>
    </row>
    <row r="13" spans="1:69" ht="21.95" customHeight="1">
      <c r="A13" s="54" t="s">
        <v>17</v>
      </c>
      <c r="B13" s="298"/>
      <c r="C13" s="402" t="s">
        <v>18</v>
      </c>
      <c r="D13" s="402"/>
      <c r="E13" s="403"/>
      <c r="F13" s="403"/>
      <c r="G13" s="404"/>
    </row>
    <row r="14" spans="1:69" ht="21.95" customHeight="1">
      <c r="A14" s="54" t="s">
        <v>19</v>
      </c>
      <c r="B14" s="298"/>
      <c r="C14" s="402" t="s">
        <v>20</v>
      </c>
      <c r="D14" s="402"/>
      <c r="E14" s="403"/>
      <c r="F14" s="403"/>
      <c r="G14" s="404"/>
    </row>
    <row r="15" spans="1:69" ht="21.95" customHeight="1" thickBot="1">
      <c r="A15" s="55" t="s">
        <v>21</v>
      </c>
      <c r="B15" s="303"/>
      <c r="C15" s="427" t="s">
        <v>19</v>
      </c>
      <c r="D15" s="427"/>
      <c r="E15" s="428"/>
      <c r="F15" s="428"/>
      <c r="G15" s="429"/>
    </row>
    <row r="16" spans="1:69" ht="22.5" customHeight="1" thickBot="1">
      <c r="A16" s="430" t="s">
        <v>22</v>
      </c>
      <c r="B16" s="431"/>
      <c r="C16" s="431"/>
      <c r="D16" s="431"/>
      <c r="E16" s="431"/>
      <c r="F16" s="431"/>
      <c r="G16" s="432"/>
    </row>
    <row r="17" spans="1:69" ht="22.5" customHeight="1" thickBot="1">
      <c r="A17" s="349" t="s">
        <v>23</v>
      </c>
      <c r="B17" s="350"/>
      <c r="C17" s="350"/>
      <c r="D17" s="350"/>
      <c r="E17" s="350"/>
      <c r="F17" s="350"/>
      <c r="G17" s="351"/>
    </row>
    <row r="18" spans="1:69" ht="158.25" customHeight="1">
      <c r="A18" s="352" t="s">
        <v>24</v>
      </c>
      <c r="B18" s="353"/>
      <c r="C18" s="353"/>
      <c r="D18" s="353"/>
      <c r="E18" s="353"/>
      <c r="F18" s="353"/>
      <c r="G18" s="354"/>
    </row>
    <row r="19" spans="1:69" ht="165" customHeight="1" thickBot="1">
      <c r="A19" s="408"/>
      <c r="B19" s="409"/>
      <c r="C19" s="409"/>
      <c r="D19" s="409"/>
      <c r="E19" s="409"/>
      <c r="F19" s="409"/>
      <c r="G19" s="410"/>
    </row>
    <row r="20" spans="1:69" ht="22.5" customHeight="1" thickBot="1">
      <c r="A20" s="349" t="s">
        <v>25</v>
      </c>
      <c r="B20" s="350"/>
      <c r="C20" s="350"/>
      <c r="D20" s="350"/>
      <c r="E20" s="350"/>
      <c r="F20" s="350"/>
      <c r="G20" s="351"/>
    </row>
    <row r="21" spans="1:69" ht="22.5" customHeight="1" thickBot="1">
      <c r="A21" s="337" t="s">
        <v>26</v>
      </c>
      <c r="B21" s="338"/>
      <c r="C21" s="338"/>
      <c r="D21" s="338"/>
      <c r="E21" s="338"/>
      <c r="F21" s="338"/>
      <c r="G21" s="339"/>
    </row>
    <row r="22" spans="1:69" customFormat="1" ht="26.65" customHeight="1" thickBot="1">
      <c r="A22" s="423" t="s">
        <v>27</v>
      </c>
      <c r="B22" s="424"/>
      <c r="C22" s="18"/>
      <c r="D22" s="24"/>
      <c r="E22" s="346" t="s">
        <v>28</v>
      </c>
      <c r="F22" s="348"/>
      <c r="G22" s="14"/>
      <c r="H22" s="14"/>
      <c r="I22" s="14"/>
      <c r="J22" s="11"/>
      <c r="K22" s="15"/>
      <c r="L22" s="15"/>
      <c r="M22" s="11"/>
      <c r="N22" s="15"/>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customFormat="1" ht="26.65" customHeight="1" thickBot="1">
      <c r="A23" s="57" t="s">
        <v>29</v>
      </c>
      <c r="B23" s="58">
        <f>'Project Summary'!C34</f>
        <v>0</v>
      </c>
      <c r="C23" s="19"/>
      <c r="D23" s="21"/>
      <c r="E23" s="60" t="s">
        <v>30</v>
      </c>
      <c r="F23" s="324" t="e">
        <f>C40/B25</f>
        <v>#DIV/0!</v>
      </c>
      <c r="G23" s="14"/>
      <c r="H23" s="14"/>
      <c r="I23" s="14"/>
      <c r="J23" s="11"/>
      <c r="K23" s="15"/>
      <c r="L23" s="15"/>
      <c r="M23" s="11"/>
      <c r="N23" s="15"/>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customFormat="1" ht="26.65" customHeight="1" thickBot="1">
      <c r="A24" s="57" t="s">
        <v>31</v>
      </c>
      <c r="B24" s="58">
        <f>'Project Summary'!O34</f>
        <v>0</v>
      </c>
      <c r="C24" s="20" t="s">
        <v>32</v>
      </c>
      <c r="D24" s="22"/>
      <c r="E24" s="60" t="s">
        <v>292</v>
      </c>
      <c r="F24" s="324" t="e">
        <f>C40/B24</f>
        <v>#DIV/0!</v>
      </c>
      <c r="G24" s="14"/>
      <c r="H24" s="14"/>
      <c r="I24" s="14"/>
      <c r="J24" s="11"/>
      <c r="K24" s="15"/>
      <c r="L24" s="15"/>
      <c r="M24" s="11"/>
      <c r="N24" s="15"/>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row>
    <row r="25" spans="1:69" customFormat="1" ht="26.65" customHeight="1" thickBot="1">
      <c r="A25" s="57" t="s">
        <v>33</v>
      </c>
      <c r="B25" s="58">
        <f>'Project Summary'!P34</f>
        <v>0</v>
      </c>
      <c r="C25" s="20" t="s">
        <v>34</v>
      </c>
      <c r="D25" s="22"/>
      <c r="E25" s="23"/>
      <c r="F25" s="23"/>
      <c r="G25" s="14"/>
      <c r="H25" s="14"/>
      <c r="I25" s="14"/>
      <c r="J25" s="11"/>
      <c r="K25" s="15"/>
      <c r="L25" s="15"/>
      <c r="M25" s="11"/>
      <c r="N25" s="15"/>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row>
    <row r="26" spans="1:69" customFormat="1" ht="26.65" customHeight="1" thickBot="1">
      <c r="A26" s="57" t="s">
        <v>35</v>
      </c>
      <c r="B26" s="58" t="e">
        <f>'Project Summary'!M34</f>
        <v>#DIV/0!</v>
      </c>
      <c r="C26" s="20" t="s">
        <v>36</v>
      </c>
      <c r="D26" s="22"/>
      <c r="E26" s="23"/>
      <c r="F26" s="23"/>
      <c r="G26" s="14"/>
      <c r="H26" s="14"/>
      <c r="I26" s="14"/>
      <c r="J26" s="11"/>
      <c r="K26" s="15"/>
      <c r="L26" s="15"/>
      <c r="M26" s="11"/>
      <c r="N26" s="15"/>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customFormat="1" ht="26.65" customHeight="1" thickBot="1">
      <c r="A27" s="57" t="s">
        <v>37</v>
      </c>
      <c r="B27" s="58">
        <f>'Project Summary'!N34</f>
        <v>0</v>
      </c>
      <c r="C27" s="20" t="s">
        <v>36</v>
      </c>
      <c r="D27" s="22"/>
      <c r="E27" s="23"/>
      <c r="F27" s="23"/>
      <c r="G27" s="14"/>
      <c r="H27" s="14"/>
      <c r="I27" s="14"/>
      <c r="J27" s="11"/>
      <c r="K27" s="15"/>
      <c r="L27" s="15"/>
      <c r="M27" s="11"/>
      <c r="N27" s="15"/>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row>
    <row r="28" spans="1:69" customFormat="1" ht="26.65" customHeight="1" thickBot="1">
      <c r="A28" s="57" t="s">
        <v>38</v>
      </c>
      <c r="B28" s="59">
        <f>'Project Summary'!Q34</f>
        <v>0</v>
      </c>
      <c r="C28" s="19"/>
      <c r="D28" s="22"/>
      <c r="E28" s="23"/>
      <c r="F28" s="23"/>
      <c r="G28" s="14"/>
      <c r="H28" s="14"/>
      <c r="I28" s="14"/>
      <c r="J28" s="11"/>
      <c r="K28" s="15"/>
      <c r="L28" s="15"/>
      <c r="M28" s="11"/>
      <c r="N28" s="15"/>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customFormat="1" ht="19.149999999999999" customHeight="1" thickBot="1">
      <c r="D29" s="14"/>
      <c r="E29" s="16"/>
      <c r="F29" s="14"/>
      <c r="G29" s="17"/>
      <c r="H29" s="14"/>
      <c r="I29" s="14"/>
      <c r="J29" s="11"/>
      <c r="K29" s="15"/>
      <c r="L29" s="15"/>
      <c r="M29" s="11"/>
      <c r="N29" s="15"/>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customFormat="1" ht="19.149999999999999" customHeight="1" thickBot="1">
      <c r="A30" s="346" t="s">
        <v>39</v>
      </c>
      <c r="B30" s="347"/>
      <c r="C30" s="348"/>
      <c r="D30" s="14"/>
      <c r="E30" s="16"/>
      <c r="F30" s="14"/>
      <c r="G30" s="14"/>
      <c r="H30" s="14"/>
      <c r="I30" s="14"/>
      <c r="J30" s="11"/>
      <c r="K30" s="15"/>
      <c r="L30" s="15"/>
      <c r="M30" s="11"/>
      <c r="N30" s="15"/>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row>
    <row r="31" spans="1:69" customFormat="1" ht="19.149999999999999" customHeight="1" thickBot="1">
      <c r="A31" s="300"/>
      <c r="B31" s="56" t="s">
        <v>40</v>
      </c>
      <c r="C31" s="301" t="s">
        <v>41</v>
      </c>
      <c r="D31" s="14"/>
      <c r="E31" s="16"/>
      <c r="F31" s="14"/>
      <c r="G31" s="14"/>
      <c r="H31" s="14"/>
      <c r="I31" s="14"/>
      <c r="J31" s="11"/>
      <c r="K31" s="15"/>
      <c r="L31" s="15"/>
      <c r="M31" s="11"/>
      <c r="N31" s="15"/>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row>
    <row r="32" spans="1:69" customFormat="1" ht="19.149999999999999" customHeight="1" thickBot="1">
      <c r="A32" s="60" t="s">
        <v>42</v>
      </c>
      <c r="B32" s="322" t="e">
        <f>C32/$B$23</f>
        <v>#DIV/0!</v>
      </c>
      <c r="C32" s="322">
        <f>'Project Summary'!C56</f>
        <v>0</v>
      </c>
      <c r="D32" s="14"/>
      <c r="E32" s="16"/>
      <c r="F32" s="14"/>
      <c r="G32" s="14"/>
      <c r="H32" s="14"/>
      <c r="I32" s="14"/>
      <c r="J32" s="11"/>
      <c r="K32" s="15"/>
      <c r="L32" s="15"/>
      <c r="M32" s="11"/>
      <c r="N32" s="15"/>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row>
    <row r="33" spans="1:69" customFormat="1" ht="19.149999999999999" customHeight="1" thickBot="1">
      <c r="A33" s="60" t="s">
        <v>43</v>
      </c>
      <c r="B33" s="322" t="e">
        <f t="shared" ref="B33:B39" si="0">C33/$B$23</f>
        <v>#DIV/0!</v>
      </c>
      <c r="C33" s="322">
        <f>'Project Summary'!C57</f>
        <v>0</v>
      </c>
      <c r="D33" s="14"/>
      <c r="E33" s="16"/>
      <c r="F33" s="14"/>
      <c r="G33" s="14"/>
      <c r="H33" s="14"/>
      <c r="I33" s="14"/>
      <c r="J33" s="11"/>
      <c r="K33" s="15"/>
      <c r="L33" s="15"/>
      <c r="M33" s="11"/>
      <c r="N33" s="15"/>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row>
    <row r="34" spans="1:69" customFormat="1" ht="19.149999999999999" customHeight="1" thickBot="1">
      <c r="A34" s="60" t="s">
        <v>44</v>
      </c>
      <c r="B34" s="322" t="e">
        <f t="shared" si="0"/>
        <v>#DIV/0!</v>
      </c>
      <c r="C34" s="322">
        <f>'Project Summary'!C58</f>
        <v>0</v>
      </c>
      <c r="D34" s="14"/>
      <c r="E34" s="16"/>
      <c r="F34" s="14"/>
      <c r="G34" s="14"/>
      <c r="H34" s="14"/>
      <c r="I34" s="14"/>
      <c r="J34" s="11"/>
      <c r="K34" s="15"/>
      <c r="L34" s="15"/>
      <c r="M34" s="11"/>
      <c r="N34" s="15"/>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row>
    <row r="35" spans="1:69" customFormat="1" ht="19.149999999999999" customHeight="1" thickBot="1">
      <c r="A35" s="60" t="s">
        <v>45</v>
      </c>
      <c r="B35" s="322" t="e">
        <f t="shared" si="0"/>
        <v>#DIV/0!</v>
      </c>
      <c r="C35" s="322">
        <f>'Project Summary'!C59</f>
        <v>0</v>
      </c>
      <c r="D35" s="14"/>
      <c r="E35" s="16"/>
      <c r="F35" s="14"/>
      <c r="G35" s="14"/>
      <c r="H35" s="14"/>
      <c r="I35" s="14"/>
      <c r="J35" s="11"/>
      <c r="K35" s="15"/>
      <c r="L35" s="15"/>
      <c r="M35" s="11"/>
      <c r="N35" s="15"/>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row>
    <row r="36" spans="1:69" customFormat="1" ht="19.149999999999999" customHeight="1" thickBot="1">
      <c r="A36" s="60" t="s">
        <v>46</v>
      </c>
      <c r="B36" s="322" t="e">
        <f t="shared" si="0"/>
        <v>#DIV/0!</v>
      </c>
      <c r="C36" s="322">
        <f>'Project Summary'!C60</f>
        <v>0</v>
      </c>
      <c r="D36" s="14"/>
      <c r="E36" s="16"/>
      <c r="F36" s="14"/>
      <c r="G36" s="14"/>
      <c r="H36" s="14"/>
      <c r="I36" s="14"/>
      <c r="J36" s="11"/>
      <c r="K36" s="15"/>
      <c r="L36" s="15"/>
      <c r="M36" s="11"/>
      <c r="N36" s="15"/>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row>
    <row r="37" spans="1:69" customFormat="1" ht="19.149999999999999" customHeight="1" thickBot="1">
      <c r="A37" s="60" t="s">
        <v>290</v>
      </c>
      <c r="B37" s="322">
        <f>IFERROR(C37/$B$23,0)</f>
        <v>0</v>
      </c>
      <c r="C37" s="322">
        <f>'Project Summary'!C61</f>
        <v>0</v>
      </c>
      <c r="D37" s="14"/>
      <c r="E37" s="16"/>
      <c r="F37" s="14"/>
      <c r="G37" s="14"/>
      <c r="H37" s="14"/>
      <c r="I37" s="14"/>
      <c r="J37" s="11"/>
      <c r="K37" s="15"/>
      <c r="L37" s="15"/>
      <c r="M37" s="11"/>
      <c r="N37" s="15"/>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row>
    <row r="38" spans="1:69" customFormat="1" ht="19.149999999999999" customHeight="1" thickBot="1">
      <c r="A38" s="60" t="s">
        <v>47</v>
      </c>
      <c r="B38" s="322" t="e">
        <f t="shared" si="0"/>
        <v>#DIV/0!</v>
      </c>
      <c r="C38" s="322">
        <f>'Project Summary'!C62</f>
        <v>0</v>
      </c>
      <c r="D38" s="14"/>
      <c r="E38" s="16"/>
      <c r="F38" s="14"/>
      <c r="G38" s="14"/>
      <c r="H38" s="14"/>
      <c r="I38" s="14"/>
      <c r="J38" s="11"/>
      <c r="K38" s="15"/>
      <c r="L38" s="15"/>
      <c r="M38" s="11"/>
      <c r="N38" s="15"/>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row>
    <row r="39" spans="1:69" customFormat="1" ht="19.149999999999999" customHeight="1" thickBot="1">
      <c r="A39" s="60" t="s">
        <v>48</v>
      </c>
      <c r="B39" s="322" t="e">
        <f t="shared" si="0"/>
        <v>#DIV/0!</v>
      </c>
      <c r="C39" s="322">
        <f>'Project Summary'!D63</f>
        <v>0</v>
      </c>
      <c r="D39" s="14"/>
      <c r="E39" s="16"/>
      <c r="F39" s="14"/>
      <c r="G39" s="17"/>
      <c r="H39" s="14"/>
      <c r="I39" s="14"/>
      <c r="J39" s="11"/>
      <c r="K39" s="15"/>
      <c r="L39" s="15"/>
      <c r="M39" s="11"/>
      <c r="N39" s="15"/>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row>
    <row r="40" spans="1:69" customFormat="1" ht="19.149999999999999" customHeight="1" thickBot="1">
      <c r="A40" s="61" t="s">
        <v>49</v>
      </c>
      <c r="B40" s="88" t="e">
        <f>SUM(B32:B39)</f>
        <v>#DIV/0!</v>
      </c>
      <c r="C40" s="89">
        <f>SUM(C32:C39)</f>
        <v>0</v>
      </c>
      <c r="D40" s="14"/>
      <c r="E40" s="16"/>
      <c r="F40" s="14"/>
      <c r="G40" s="17"/>
      <c r="H40" s="14"/>
      <c r="I40" s="14"/>
      <c r="J40" s="11"/>
      <c r="K40" s="15"/>
      <c r="L40" s="15"/>
      <c r="M40" s="11"/>
      <c r="N40" s="15"/>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row>
    <row r="41" spans="1:69" customFormat="1" ht="24" customHeight="1" thickBot="1">
      <c r="A41" s="346" t="s">
        <v>50</v>
      </c>
      <c r="B41" s="347"/>
      <c r="C41" s="348"/>
      <c r="D41" s="14"/>
      <c r="E41" s="11"/>
      <c r="F41" s="11"/>
      <c r="G41" s="17"/>
      <c r="H41" s="14"/>
      <c r="I41" s="14"/>
      <c r="J41" s="11"/>
      <c r="K41" s="15"/>
      <c r="L41" s="15"/>
      <c r="M41" s="11"/>
      <c r="N41" s="15"/>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row>
    <row r="42" spans="1:69" customFormat="1" ht="20.100000000000001" customHeight="1" thickBot="1">
      <c r="A42" s="300"/>
      <c r="B42" s="301" t="s">
        <v>51</v>
      </c>
      <c r="C42" s="301" t="s">
        <v>52</v>
      </c>
      <c r="D42" s="14"/>
      <c r="E42" s="11"/>
      <c r="F42" s="11"/>
      <c r="G42" s="17"/>
      <c r="H42" s="14"/>
      <c r="I42" s="14"/>
      <c r="J42" s="11"/>
      <c r="K42" s="15"/>
      <c r="L42" s="15"/>
      <c r="M42" s="11"/>
      <c r="N42" s="15"/>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row>
    <row r="43" spans="1:69" customFormat="1" ht="34.5" customHeight="1" thickBot="1">
      <c r="A43" s="62" t="s">
        <v>53</v>
      </c>
      <c r="B43" s="252" t="e">
        <f>'Project Summary'!E56</f>
        <v>#DIV/0!</v>
      </c>
      <c r="C43" s="87" t="e">
        <f>'Project Summary'!F63</f>
        <v>#DIV/0!</v>
      </c>
      <c r="D43" s="14"/>
      <c r="E43" s="11"/>
      <c r="F43" s="11"/>
      <c r="G43" s="17"/>
      <c r="H43" s="14"/>
      <c r="I43" s="14"/>
      <c r="J43" s="11"/>
      <c r="K43" s="15"/>
      <c r="L43" s="15"/>
      <c r="M43" s="11"/>
      <c r="N43" s="15"/>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row>
    <row r="44" spans="1:69" customFormat="1" ht="34.5" customHeight="1" thickBot="1">
      <c r="A44" s="60" t="s">
        <v>54</v>
      </c>
      <c r="B44" s="250">
        <v>0.25</v>
      </c>
      <c r="C44" s="63" t="e">
        <f>$C$43*B44</f>
        <v>#DIV/0!</v>
      </c>
      <c r="D44" s="14"/>
      <c r="E44" s="16"/>
      <c r="F44" s="14"/>
      <c r="G44" s="17"/>
      <c r="H44" s="14"/>
      <c r="I44" s="14"/>
      <c r="J44" s="11"/>
      <c r="K44" s="15"/>
      <c r="L44" s="15"/>
      <c r="M44" s="11"/>
      <c r="N44" s="15"/>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row>
    <row r="45" spans="1:69" customFormat="1" ht="34.5" customHeight="1" thickBot="1">
      <c r="A45" s="60" t="s">
        <v>55</v>
      </c>
      <c r="B45" s="250">
        <v>0.25</v>
      </c>
      <c r="C45" s="295" t="e">
        <f>$C$43*B45</f>
        <v>#DIV/0!</v>
      </c>
      <c r="D45" s="14"/>
      <c r="E45" s="16"/>
      <c r="F45" s="14"/>
      <c r="G45" s="17"/>
      <c r="H45" s="14"/>
      <c r="I45" s="14"/>
      <c r="J45" s="11"/>
      <c r="K45" s="15"/>
      <c r="L45" s="15"/>
      <c r="M45" s="11"/>
      <c r="N45" s="15"/>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row>
    <row r="46" spans="1:69" customFormat="1" ht="34.5" customHeight="1" thickBot="1">
      <c r="A46" s="60" t="s">
        <v>56</v>
      </c>
      <c r="B46" s="250">
        <v>0.45</v>
      </c>
      <c r="C46" s="295" t="e">
        <f t="shared" ref="C46:C47" si="1">$C$43*B46</f>
        <v>#DIV/0!</v>
      </c>
      <c r="D46" s="14"/>
      <c r="E46" s="16"/>
      <c r="F46" s="14"/>
      <c r="G46" s="17"/>
      <c r="H46" s="14"/>
      <c r="I46" s="14"/>
      <c r="J46" s="11"/>
      <c r="K46" s="15"/>
      <c r="L46" s="15"/>
      <c r="M46" s="11"/>
      <c r="N46" s="15"/>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row>
    <row r="47" spans="1:69" customFormat="1" ht="34.5" customHeight="1" thickBot="1">
      <c r="A47" s="64" t="s">
        <v>57</v>
      </c>
      <c r="B47" s="251">
        <v>0.05</v>
      </c>
      <c r="C47" s="295" t="e">
        <f t="shared" si="1"/>
        <v>#DIV/0!</v>
      </c>
      <c r="D47" s="14"/>
      <c r="E47" s="16"/>
      <c r="F47" s="14"/>
      <c r="G47" s="17"/>
      <c r="H47" s="14"/>
      <c r="I47" s="14"/>
      <c r="J47" s="11"/>
      <c r="K47" s="15"/>
      <c r="L47" s="15"/>
      <c r="M47" s="11"/>
      <c r="N47" s="15"/>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1:69" ht="22.5" customHeight="1" thickBot="1">
      <c r="A48" s="411" t="s">
        <v>58</v>
      </c>
      <c r="B48" s="412"/>
      <c r="C48" s="412"/>
      <c r="D48" s="412"/>
      <c r="E48" s="412"/>
      <c r="F48" s="412"/>
      <c r="G48" s="413"/>
    </row>
    <row r="49" spans="1:15" ht="22.5" customHeight="1" thickBot="1">
      <c r="A49" s="349" t="s">
        <v>59</v>
      </c>
      <c r="B49" s="350"/>
      <c r="C49" s="350"/>
      <c r="D49" s="350"/>
      <c r="E49" s="350"/>
      <c r="F49" s="350"/>
      <c r="G49" s="351"/>
    </row>
    <row r="50" spans="1:15" ht="77.25" customHeight="1">
      <c r="A50" s="352" t="s">
        <v>60</v>
      </c>
      <c r="B50" s="353"/>
      <c r="C50" s="353"/>
      <c r="D50" s="353"/>
      <c r="E50" s="353"/>
      <c r="F50" s="353"/>
      <c r="G50" s="354"/>
    </row>
    <row r="51" spans="1:15" ht="150" customHeight="1" thickBot="1">
      <c r="A51" s="414"/>
      <c r="B51" s="415"/>
      <c r="C51" s="415"/>
      <c r="D51" s="415"/>
      <c r="E51" s="415"/>
      <c r="F51" s="415"/>
      <c r="G51" s="416"/>
    </row>
    <row r="52" spans="1:15" ht="22.5" customHeight="1" thickBot="1">
      <c r="A52" s="349" t="s">
        <v>61</v>
      </c>
      <c r="B52" s="350"/>
      <c r="C52" s="350"/>
      <c r="D52" s="350"/>
      <c r="E52" s="350"/>
      <c r="F52" s="350"/>
      <c r="G52" s="351"/>
    </row>
    <row r="53" spans="1:15" ht="84" customHeight="1">
      <c r="A53" s="352" t="s">
        <v>62</v>
      </c>
      <c r="B53" s="353"/>
      <c r="C53" s="353"/>
      <c r="D53" s="353"/>
      <c r="E53" s="353"/>
      <c r="F53" s="353"/>
      <c r="G53" s="354"/>
    </row>
    <row r="54" spans="1:15" ht="150" customHeight="1" thickBot="1">
      <c r="A54" s="417" t="s">
        <v>291</v>
      </c>
      <c r="B54" s="418"/>
      <c r="C54" s="418"/>
      <c r="D54" s="418"/>
      <c r="E54" s="418"/>
      <c r="F54" s="418"/>
      <c r="G54" s="419"/>
    </row>
    <row r="55" spans="1:15" ht="22.5" customHeight="1" thickBot="1">
      <c r="A55" s="349" t="s">
        <v>63</v>
      </c>
      <c r="B55" s="350"/>
      <c r="C55" s="350"/>
      <c r="D55" s="350"/>
      <c r="E55" s="350"/>
      <c r="F55" s="350"/>
      <c r="G55" s="351"/>
    </row>
    <row r="56" spans="1:15" ht="29.25" customHeight="1">
      <c r="A56" s="352" t="s">
        <v>64</v>
      </c>
      <c r="B56" s="353"/>
      <c r="C56" s="353"/>
      <c r="D56" s="353"/>
      <c r="E56" s="353"/>
      <c r="F56" s="353"/>
      <c r="G56" s="354"/>
    </row>
    <row r="57" spans="1:15" ht="60" customHeight="1" thickBot="1">
      <c r="A57" s="420"/>
      <c r="B57" s="421"/>
      <c r="C57" s="421"/>
      <c r="D57" s="421"/>
      <c r="E57" s="421"/>
      <c r="F57" s="421"/>
      <c r="G57" s="422"/>
    </row>
    <row r="58" spans="1:15" ht="60" customHeight="1" thickBot="1">
      <c r="A58" s="25" t="s">
        <v>65</v>
      </c>
      <c r="B58" s="340" t="s">
        <v>66</v>
      </c>
      <c r="C58" s="341"/>
      <c r="D58" s="341"/>
      <c r="E58" s="341"/>
      <c r="F58" s="341"/>
      <c r="G58" s="342"/>
      <c r="H58" s="26"/>
      <c r="I58" s="27"/>
      <c r="J58" s="27"/>
      <c r="K58" s="27"/>
      <c r="L58" s="27"/>
      <c r="M58" s="27"/>
      <c r="N58" s="27"/>
      <c r="O58" s="27"/>
    </row>
    <row r="59" spans="1:15" ht="27" customHeight="1" thickBot="1">
      <c r="A59" s="66" t="s">
        <v>67</v>
      </c>
      <c r="B59" s="343"/>
      <c r="C59" s="344"/>
      <c r="D59" s="344"/>
      <c r="E59" s="344"/>
      <c r="F59" s="344"/>
      <c r="G59" s="345"/>
      <c r="H59" s="26"/>
      <c r="I59" s="27"/>
      <c r="J59" s="27"/>
      <c r="K59" s="27"/>
      <c r="L59" s="27"/>
      <c r="M59" s="27"/>
      <c r="N59" s="27"/>
      <c r="O59" s="27"/>
    </row>
    <row r="60" spans="1:15" ht="27.4" customHeight="1" thickBot="1">
      <c r="A60" s="66" t="s">
        <v>68</v>
      </c>
      <c r="B60" s="343" t="s">
        <v>52</v>
      </c>
      <c r="C60" s="344"/>
      <c r="D60" s="344"/>
      <c r="E60" s="344"/>
      <c r="F60" s="344"/>
      <c r="G60" s="345"/>
      <c r="H60" s="30"/>
      <c r="I60" s="31"/>
      <c r="J60" s="31"/>
      <c r="K60" s="31"/>
      <c r="L60" s="31"/>
      <c r="M60" s="31"/>
      <c r="N60" s="31"/>
      <c r="O60" s="31"/>
    </row>
    <row r="61" spans="1:15" ht="27.4" customHeight="1" thickBot="1">
      <c r="A61" s="66" t="s">
        <v>69</v>
      </c>
      <c r="B61" s="343" t="s">
        <v>52</v>
      </c>
      <c r="C61" s="344"/>
      <c r="D61" s="344"/>
      <c r="E61" s="344"/>
      <c r="F61" s="344"/>
      <c r="G61" s="345"/>
      <c r="H61" s="32"/>
      <c r="I61" s="33"/>
      <c r="J61" s="33"/>
      <c r="K61" s="33"/>
      <c r="L61" s="33"/>
      <c r="M61" s="33"/>
      <c r="N61" s="33"/>
      <c r="O61" s="33"/>
    </row>
    <row r="62" spans="1:15" ht="27.4" customHeight="1" thickBot="1">
      <c r="A62" s="66" t="s">
        <v>70</v>
      </c>
      <c r="B62" s="343" t="s">
        <v>52</v>
      </c>
      <c r="C62" s="344"/>
      <c r="D62" s="344"/>
      <c r="E62" s="344"/>
      <c r="F62" s="344"/>
      <c r="G62" s="345"/>
      <c r="H62" s="30"/>
      <c r="I62" s="31"/>
      <c r="J62" s="31"/>
      <c r="K62" s="31"/>
      <c r="L62" s="31"/>
      <c r="M62" s="31"/>
      <c r="N62" s="31"/>
      <c r="O62" s="31"/>
    </row>
    <row r="63" spans="1:15" ht="27.4" customHeight="1" thickBot="1">
      <c r="A63" s="66" t="s">
        <v>71</v>
      </c>
      <c r="B63" s="343" t="s">
        <v>52</v>
      </c>
      <c r="C63" s="344"/>
      <c r="D63" s="344"/>
      <c r="E63" s="344"/>
      <c r="F63" s="344"/>
      <c r="G63" s="345"/>
      <c r="H63" s="30"/>
      <c r="I63" s="31"/>
      <c r="J63" s="31"/>
      <c r="K63" s="31"/>
      <c r="L63" s="31"/>
      <c r="M63" s="31"/>
      <c r="N63" s="31"/>
      <c r="O63" s="31"/>
    </row>
    <row r="64" spans="1:15" ht="27.4" customHeight="1" thickBot="1">
      <c r="A64" s="66" t="s">
        <v>72</v>
      </c>
      <c r="B64" s="343" t="s">
        <v>52</v>
      </c>
      <c r="C64" s="344"/>
      <c r="D64" s="344"/>
      <c r="E64" s="344"/>
      <c r="F64" s="344"/>
      <c r="G64" s="345"/>
      <c r="H64" s="32"/>
      <c r="I64" s="33"/>
      <c r="J64" s="33"/>
      <c r="K64" s="33"/>
      <c r="L64" s="33"/>
      <c r="M64" s="33"/>
      <c r="N64" s="33"/>
      <c r="O64" s="33"/>
    </row>
    <row r="65" spans="1:15" ht="27.4" customHeight="1" thickBot="1">
      <c r="A65" s="66" t="s">
        <v>73</v>
      </c>
      <c r="B65" s="343" t="s">
        <v>52</v>
      </c>
      <c r="C65" s="344"/>
      <c r="D65" s="344"/>
      <c r="E65" s="344"/>
      <c r="F65" s="344"/>
      <c r="G65" s="345"/>
      <c r="H65" s="32"/>
      <c r="I65" s="33"/>
      <c r="J65" s="33"/>
      <c r="K65" s="33"/>
      <c r="L65" s="33"/>
      <c r="M65" s="33"/>
      <c r="N65" s="33"/>
      <c r="O65" s="33"/>
    </row>
    <row r="66" spans="1:15" ht="27.4" customHeight="1" thickBot="1">
      <c r="A66" s="67" t="s">
        <v>74</v>
      </c>
      <c r="B66" s="343" t="s">
        <v>52</v>
      </c>
      <c r="C66" s="344"/>
      <c r="D66" s="344"/>
      <c r="E66" s="344"/>
      <c r="F66" s="344"/>
      <c r="G66" s="345"/>
      <c r="H66" s="32"/>
      <c r="I66" s="33"/>
      <c r="J66" s="33"/>
      <c r="K66" s="33"/>
      <c r="L66" s="33"/>
      <c r="M66" s="33"/>
      <c r="N66" s="33"/>
      <c r="O66" s="33"/>
    </row>
    <row r="67" spans="1:15" ht="27.4" customHeight="1" thickBot="1">
      <c r="A67" s="67" t="s">
        <v>75</v>
      </c>
      <c r="B67" s="343" t="s">
        <v>52</v>
      </c>
      <c r="C67" s="344"/>
      <c r="D67" s="344"/>
      <c r="E67" s="344"/>
      <c r="F67" s="344"/>
      <c r="G67" s="345"/>
      <c r="H67" s="32"/>
      <c r="I67" s="33"/>
      <c r="J67" s="33"/>
      <c r="K67" s="33"/>
      <c r="L67" s="33"/>
      <c r="M67" s="33"/>
      <c r="N67" s="33"/>
      <c r="O67" s="33"/>
    </row>
    <row r="68" spans="1:15" ht="22.5" customHeight="1" thickBot="1">
      <c r="A68" s="405" t="s">
        <v>76</v>
      </c>
      <c r="B68" s="406"/>
      <c r="C68" s="406"/>
      <c r="D68" s="406"/>
      <c r="E68" s="406"/>
      <c r="F68" s="406"/>
      <c r="G68" s="407"/>
    </row>
    <row r="69" spans="1:15" ht="22.5" customHeight="1">
      <c r="A69" s="398" t="s">
        <v>77</v>
      </c>
      <c r="B69" s="399"/>
      <c r="C69" s="399"/>
      <c r="D69" s="399"/>
      <c r="E69" s="280"/>
      <c r="F69" s="394" t="s">
        <v>78</v>
      </c>
      <c r="G69" s="395"/>
    </row>
    <row r="70" spans="1:15" ht="27" customHeight="1">
      <c r="A70" s="400" t="s">
        <v>79</v>
      </c>
      <c r="B70" s="401"/>
      <c r="C70" s="401"/>
      <c r="D70" s="401"/>
      <c r="E70" s="296"/>
      <c r="F70" s="396" t="s">
        <v>78</v>
      </c>
      <c r="G70" s="397"/>
    </row>
    <row r="71" spans="1:15" ht="22.5" customHeight="1" thickBot="1">
      <c r="A71" s="388" t="s">
        <v>80</v>
      </c>
      <c r="B71" s="389"/>
      <c r="C71" s="389"/>
      <c r="D71" s="389"/>
      <c r="E71" s="281">
        <f>E69+E70</f>
        <v>0</v>
      </c>
      <c r="F71" s="377" t="s">
        <v>78</v>
      </c>
      <c r="G71" s="378"/>
    </row>
    <row r="72" spans="1:15" ht="22.5" customHeight="1" thickBot="1">
      <c r="A72" s="379" t="s">
        <v>81</v>
      </c>
      <c r="B72" s="380"/>
      <c r="C72" s="380"/>
      <c r="D72" s="380"/>
      <c r="E72" s="380"/>
      <c r="F72" s="380"/>
      <c r="G72" s="381"/>
    </row>
    <row r="73" spans="1:15" ht="22.5" customHeight="1" thickBot="1">
      <c r="A73" s="382" t="s">
        <v>82</v>
      </c>
      <c r="B73" s="383"/>
      <c r="C73" s="383"/>
      <c r="D73" s="383"/>
      <c r="E73" s="383"/>
      <c r="F73" s="383"/>
      <c r="G73" s="384"/>
    </row>
    <row r="74" spans="1:15" ht="22.5" customHeight="1" thickBot="1">
      <c r="A74" s="390" t="s">
        <v>83</v>
      </c>
      <c r="B74" s="391"/>
      <c r="C74" s="392"/>
      <c r="D74" s="390" t="s">
        <v>84</v>
      </c>
      <c r="E74" s="391"/>
      <c r="F74" s="391"/>
      <c r="G74" s="393"/>
    </row>
    <row r="75" spans="1:15" ht="22.5" customHeight="1">
      <c r="A75" s="325" t="s">
        <v>85</v>
      </c>
      <c r="B75" s="325"/>
      <c r="C75" s="326"/>
      <c r="D75" s="327" t="s">
        <v>85</v>
      </c>
      <c r="E75" s="325"/>
      <c r="F75" s="325"/>
      <c r="G75" s="328"/>
    </row>
    <row r="76" spans="1:15" ht="22.5" customHeight="1">
      <c r="A76" s="332" t="s">
        <v>86</v>
      </c>
      <c r="B76" s="332"/>
      <c r="C76" s="329"/>
      <c r="D76" s="331" t="s">
        <v>86</v>
      </c>
      <c r="E76" s="332"/>
      <c r="F76" s="332"/>
      <c r="G76" s="333"/>
    </row>
    <row r="77" spans="1:15" ht="22.5" customHeight="1">
      <c r="A77" s="329" t="s">
        <v>87</v>
      </c>
      <c r="B77" s="330"/>
      <c r="C77" s="330"/>
      <c r="D77" s="331" t="s">
        <v>87</v>
      </c>
      <c r="E77" s="332"/>
      <c r="F77" s="332"/>
      <c r="G77" s="333"/>
    </row>
    <row r="78" spans="1:15" ht="22.5" customHeight="1">
      <c r="A78" s="332" t="s">
        <v>88</v>
      </c>
      <c r="B78" s="332"/>
      <c r="C78" s="329"/>
      <c r="D78" s="331" t="s">
        <v>88</v>
      </c>
      <c r="E78" s="332"/>
      <c r="F78" s="332"/>
      <c r="G78" s="333"/>
    </row>
    <row r="79" spans="1:15" ht="22.5" customHeight="1" thickBot="1">
      <c r="A79" s="332" t="s">
        <v>89</v>
      </c>
      <c r="B79" s="332"/>
      <c r="C79" s="329"/>
      <c r="D79" s="334" t="s">
        <v>89</v>
      </c>
      <c r="E79" s="335"/>
      <c r="F79" s="335"/>
      <c r="G79" s="336"/>
    </row>
    <row r="80" spans="1:15" ht="22.5" customHeight="1" thickBot="1">
      <c r="A80" s="349" t="s">
        <v>90</v>
      </c>
      <c r="B80" s="350"/>
      <c r="C80" s="350"/>
      <c r="D80" s="350"/>
      <c r="E80" s="350"/>
      <c r="F80" s="350"/>
      <c r="G80" s="351"/>
    </row>
    <row r="81" spans="1:7" ht="82.5" customHeight="1">
      <c r="A81" s="352" t="s">
        <v>91</v>
      </c>
      <c r="B81" s="353"/>
      <c r="C81" s="353"/>
      <c r="D81" s="353"/>
      <c r="E81" s="353"/>
      <c r="F81" s="353"/>
      <c r="G81" s="354"/>
    </row>
    <row r="82" spans="1:7" ht="75" customHeight="1" thickBot="1">
      <c r="A82" s="385"/>
      <c r="B82" s="386"/>
      <c r="C82" s="386"/>
      <c r="D82" s="386"/>
      <c r="E82" s="386"/>
      <c r="F82" s="386"/>
      <c r="G82" s="387"/>
    </row>
    <row r="83" spans="1:7" ht="22.5" customHeight="1" thickBot="1">
      <c r="A83" s="349" t="s">
        <v>92</v>
      </c>
      <c r="B83" s="350"/>
      <c r="C83" s="350"/>
      <c r="D83" s="350"/>
      <c r="E83" s="350"/>
      <c r="F83" s="350"/>
      <c r="G83" s="351"/>
    </row>
    <row r="84" spans="1:7" ht="19.5" customHeight="1">
      <c r="A84" s="352" t="s">
        <v>93</v>
      </c>
      <c r="B84" s="353"/>
      <c r="C84" s="353"/>
      <c r="D84" s="353"/>
      <c r="E84" s="353"/>
      <c r="F84" s="353"/>
      <c r="G84" s="354"/>
    </row>
    <row r="85" spans="1:7" ht="75" customHeight="1" thickBot="1">
      <c r="A85" s="385"/>
      <c r="B85" s="386"/>
      <c r="C85" s="386"/>
      <c r="D85" s="386"/>
      <c r="E85" s="386"/>
      <c r="F85" s="386"/>
      <c r="G85" s="387"/>
    </row>
    <row r="86" spans="1:7" ht="22.5" customHeight="1" thickBot="1">
      <c r="A86" s="349" t="s">
        <v>94</v>
      </c>
      <c r="B86" s="350"/>
      <c r="C86" s="350"/>
      <c r="D86" s="350"/>
      <c r="E86" s="350"/>
      <c r="F86" s="350"/>
      <c r="G86" s="351"/>
    </row>
    <row r="87" spans="1:7" ht="67.5" customHeight="1">
      <c r="A87" s="352" t="s">
        <v>95</v>
      </c>
      <c r="B87" s="353"/>
      <c r="C87" s="353"/>
      <c r="D87" s="353"/>
      <c r="E87" s="353"/>
      <c r="F87" s="353"/>
      <c r="G87" s="354"/>
    </row>
    <row r="88" spans="1:7" ht="80.099999999999994" customHeight="1" thickBot="1">
      <c r="A88" s="371"/>
      <c r="B88" s="372"/>
      <c r="C88" s="372"/>
      <c r="D88" s="372"/>
      <c r="E88" s="372"/>
      <c r="F88" s="372"/>
      <c r="G88" s="373"/>
    </row>
    <row r="89" spans="1:7" ht="22.5" customHeight="1" thickBot="1">
      <c r="A89" s="349" t="s">
        <v>96</v>
      </c>
      <c r="B89" s="350"/>
      <c r="C89" s="350"/>
      <c r="D89" s="350"/>
      <c r="E89" s="350"/>
      <c r="F89" s="350"/>
      <c r="G89" s="351"/>
    </row>
    <row r="90" spans="1:7" ht="22.5" customHeight="1">
      <c r="A90" s="352" t="s">
        <v>97</v>
      </c>
      <c r="B90" s="353"/>
      <c r="C90" s="353"/>
      <c r="D90" s="353"/>
      <c r="E90" s="353"/>
      <c r="F90" s="353"/>
      <c r="G90" s="354"/>
    </row>
    <row r="91" spans="1:7" ht="80.25" customHeight="1" thickBot="1">
      <c r="A91" s="374"/>
      <c r="B91" s="375"/>
      <c r="C91" s="375"/>
      <c r="D91" s="375"/>
      <c r="E91" s="375"/>
      <c r="F91" s="375"/>
      <c r="G91" s="376"/>
    </row>
    <row r="92" spans="1:7" ht="22.5" customHeight="1" thickBot="1">
      <c r="A92" s="349" t="s">
        <v>98</v>
      </c>
      <c r="B92" s="350"/>
      <c r="C92" s="350"/>
      <c r="D92" s="350"/>
      <c r="E92" s="350"/>
      <c r="F92" s="350"/>
      <c r="G92" s="351"/>
    </row>
    <row r="93" spans="1:7" ht="88.5" customHeight="1">
      <c r="A93" s="352" t="s">
        <v>99</v>
      </c>
      <c r="B93" s="353"/>
      <c r="C93" s="353"/>
      <c r="D93" s="353"/>
      <c r="E93" s="353"/>
      <c r="F93" s="353"/>
      <c r="G93" s="354"/>
    </row>
    <row r="94" spans="1:7" ht="99.95" customHeight="1" thickBot="1">
      <c r="A94" s="359"/>
      <c r="B94" s="360"/>
      <c r="C94" s="360"/>
      <c r="D94" s="360"/>
      <c r="E94" s="360"/>
      <c r="F94" s="360"/>
      <c r="G94" s="361"/>
    </row>
  </sheetData>
  <sheetProtection selectLockedCells="1"/>
  <mergeCells count="89">
    <mergeCell ref="E1:G1"/>
    <mergeCell ref="C14:D14"/>
    <mergeCell ref="E14:G14"/>
    <mergeCell ref="A18:G18"/>
    <mergeCell ref="C15:D15"/>
    <mergeCell ref="E15:G15"/>
    <mergeCell ref="A16:G16"/>
    <mergeCell ref="A5:G5"/>
    <mergeCell ref="B6:G6"/>
    <mergeCell ref="B7:G7"/>
    <mergeCell ref="B8:G8"/>
    <mergeCell ref="D9:G9"/>
    <mergeCell ref="C10:F10"/>
    <mergeCell ref="C11:E11"/>
    <mergeCell ref="F11:G11"/>
    <mergeCell ref="B12:G12"/>
    <mergeCell ref="C13:D13"/>
    <mergeCell ref="E13:G13"/>
    <mergeCell ref="A17:G17"/>
    <mergeCell ref="A68:G68"/>
    <mergeCell ref="A19:G19"/>
    <mergeCell ref="A48:G48"/>
    <mergeCell ref="A49:G49"/>
    <mergeCell ref="A50:G50"/>
    <mergeCell ref="A51:G51"/>
    <mergeCell ref="A52:G52"/>
    <mergeCell ref="A53:G53"/>
    <mergeCell ref="A54:G54"/>
    <mergeCell ref="A55:G55"/>
    <mergeCell ref="A56:G56"/>
    <mergeCell ref="A57:G57"/>
    <mergeCell ref="A22:B22"/>
    <mergeCell ref="F69:G69"/>
    <mergeCell ref="F70:G70"/>
    <mergeCell ref="B59:G59"/>
    <mergeCell ref="A69:D69"/>
    <mergeCell ref="A70:D70"/>
    <mergeCell ref="B63:G63"/>
    <mergeCell ref="B64:G64"/>
    <mergeCell ref="B65:G65"/>
    <mergeCell ref="B66:G66"/>
    <mergeCell ref="B67:G67"/>
    <mergeCell ref="A93:G93"/>
    <mergeCell ref="A86:G86"/>
    <mergeCell ref="A87:G87"/>
    <mergeCell ref="F71:G71"/>
    <mergeCell ref="A72:G72"/>
    <mergeCell ref="A73:G73"/>
    <mergeCell ref="A83:G83"/>
    <mergeCell ref="A84:G84"/>
    <mergeCell ref="A85:G85"/>
    <mergeCell ref="A71:D71"/>
    <mergeCell ref="A82:G82"/>
    <mergeCell ref="A74:C74"/>
    <mergeCell ref="A76:C76"/>
    <mergeCell ref="D74:G74"/>
    <mergeCell ref="D76:G76"/>
    <mergeCell ref="D77:G77"/>
    <mergeCell ref="A80:G80"/>
    <mergeCell ref="A81:G81"/>
    <mergeCell ref="A1:B1"/>
    <mergeCell ref="C1:D1"/>
    <mergeCell ref="A94:G94"/>
    <mergeCell ref="A2:C2"/>
    <mergeCell ref="A3:C3"/>
    <mergeCell ref="D3:G3"/>
    <mergeCell ref="A4:C4"/>
    <mergeCell ref="D4:G4"/>
    <mergeCell ref="A20:G20"/>
    <mergeCell ref="A88:G88"/>
    <mergeCell ref="A89:G89"/>
    <mergeCell ref="A90:G90"/>
    <mergeCell ref="A91:G91"/>
    <mergeCell ref="A92:G92"/>
    <mergeCell ref="A21:G21"/>
    <mergeCell ref="B58:G58"/>
    <mergeCell ref="B60:G60"/>
    <mergeCell ref="B61:G61"/>
    <mergeCell ref="B62:G62"/>
    <mergeCell ref="A41:C41"/>
    <mergeCell ref="E22:F22"/>
    <mergeCell ref="A30:C30"/>
    <mergeCell ref="A75:C75"/>
    <mergeCell ref="D75:G75"/>
    <mergeCell ref="A77:C77"/>
    <mergeCell ref="D78:G78"/>
    <mergeCell ref="D79:G79"/>
    <mergeCell ref="A78:C78"/>
    <mergeCell ref="A79:C79"/>
  </mergeCells>
  <pageMargins left="0.70866141732283472" right="0.70866141732283472" top="0.74803149606299213" bottom="0.74803149606299213" header="0.31496062992125984" footer="0.31496062992125984"/>
  <pageSetup paperSize="9" scale="62"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B39"/>
  <sheetViews>
    <sheetView topLeftCell="B4" zoomScale="90" zoomScaleNormal="90" workbookViewId="0">
      <selection activeCell="B5" sqref="B5"/>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42578125" customWidth="1"/>
    <col min="8" max="8" width="15.7109375" customWidth="1"/>
    <col min="9" max="26" width="7.7109375" hidden="1" customWidth="1"/>
    <col min="27" max="40" width="7.7109375" customWidth="1"/>
    <col min="16367" max="16384" width="2" customWidth="1"/>
  </cols>
  <sheetData>
    <row r="1" spans="1:28">
      <c r="M1" t="s">
        <v>159</v>
      </c>
      <c r="N1" t="s">
        <v>159</v>
      </c>
      <c r="O1" t="s">
        <v>159</v>
      </c>
      <c r="Q1" t="s">
        <v>159</v>
      </c>
      <c r="R1" t="s">
        <v>159</v>
      </c>
      <c r="V1" t="s">
        <v>159</v>
      </c>
      <c r="W1" s="34" t="s">
        <v>159</v>
      </c>
      <c r="X1" s="34" t="s">
        <v>159</v>
      </c>
    </row>
    <row r="2" spans="1:28" ht="21" customHeight="1" thickBot="1">
      <c r="M2" t="s">
        <v>192</v>
      </c>
      <c r="N2" s="34" t="s">
        <v>193</v>
      </c>
      <c r="O2" s="34" t="s">
        <v>194</v>
      </c>
      <c r="Q2" s="35" t="s">
        <v>195</v>
      </c>
      <c r="R2" s="35" t="s">
        <v>196</v>
      </c>
      <c r="V2" t="s">
        <v>197</v>
      </c>
      <c r="W2" s="34" t="s">
        <v>198</v>
      </c>
      <c r="X2" s="34" t="s">
        <v>199</v>
      </c>
    </row>
    <row r="3" spans="1:28" s="36" customFormat="1" ht="21" customHeight="1" thickBot="1">
      <c r="A3" s="125" t="s">
        <v>129</v>
      </c>
      <c r="B3" s="123"/>
      <c r="H3" s="132"/>
      <c r="M3" t="s">
        <v>200</v>
      </c>
      <c r="N3" s="34" t="s">
        <v>193</v>
      </c>
      <c r="O3" s="34" t="s">
        <v>194</v>
      </c>
      <c r="Q3" s="37" t="s">
        <v>201</v>
      </c>
      <c r="R3" s="37" t="s">
        <v>202</v>
      </c>
      <c r="V3" t="s">
        <v>203</v>
      </c>
      <c r="W3" t="s">
        <v>204</v>
      </c>
      <c r="X3" t="s">
        <v>205</v>
      </c>
      <c r="Y3"/>
      <c r="Z3"/>
      <c r="AA3"/>
      <c r="AB3"/>
    </row>
    <row r="4" spans="1:28" ht="15.75" customHeight="1" thickBot="1">
      <c r="A4" s="50"/>
      <c r="B4" s="50"/>
      <c r="H4" s="131"/>
      <c r="M4" s="38" t="s">
        <v>206</v>
      </c>
      <c r="N4" s="34" t="s">
        <v>193</v>
      </c>
      <c r="O4" s="34" t="s">
        <v>194</v>
      </c>
      <c r="Q4" s="35" t="s">
        <v>207</v>
      </c>
      <c r="R4" s="35" t="s">
        <v>208</v>
      </c>
    </row>
    <row r="5" spans="1:28" ht="18.600000000000001" customHeight="1">
      <c r="A5" s="111" t="s">
        <v>130</v>
      </c>
      <c r="B5" s="98"/>
      <c r="C5" s="39"/>
      <c r="D5" s="40"/>
      <c r="H5" s="131"/>
      <c r="M5" t="s">
        <v>209</v>
      </c>
      <c r="N5" t="s">
        <v>210</v>
      </c>
      <c r="O5" s="34" t="s">
        <v>211</v>
      </c>
      <c r="P5" s="34"/>
      <c r="Q5" s="35"/>
      <c r="R5" s="35" t="s">
        <v>212</v>
      </c>
    </row>
    <row r="6" spans="1:28" ht="18.600000000000001" customHeight="1">
      <c r="A6" s="112" t="s">
        <v>131</v>
      </c>
      <c r="B6" s="99"/>
      <c r="C6" s="41"/>
      <c r="D6" s="42"/>
      <c r="H6" s="131"/>
      <c r="M6" t="s">
        <v>213</v>
      </c>
      <c r="N6" t="s">
        <v>214</v>
      </c>
      <c r="O6" s="34" t="s">
        <v>215</v>
      </c>
      <c r="Q6" s="35"/>
      <c r="R6" s="35" t="s">
        <v>216</v>
      </c>
    </row>
    <row r="7" spans="1:28" ht="18.600000000000001" customHeight="1">
      <c r="A7" s="112" t="s">
        <v>217</v>
      </c>
      <c r="B7" s="100"/>
      <c r="C7" s="41"/>
      <c r="D7" s="42"/>
      <c r="H7" s="131"/>
      <c r="M7" t="s">
        <v>218</v>
      </c>
      <c r="N7" s="34" t="s">
        <v>214</v>
      </c>
      <c r="O7" s="34" t="s">
        <v>219</v>
      </c>
      <c r="Q7" s="35"/>
      <c r="R7" s="35" t="s">
        <v>220</v>
      </c>
    </row>
    <row r="8" spans="1:28" ht="18.600000000000001" customHeight="1">
      <c r="A8" s="113" t="s">
        <v>221</v>
      </c>
      <c r="B8" s="100"/>
      <c r="C8" s="39"/>
      <c r="D8" s="40"/>
      <c r="H8" s="131"/>
      <c r="M8" t="s">
        <v>222</v>
      </c>
      <c r="N8" s="34" t="s">
        <v>223</v>
      </c>
      <c r="O8" s="34" t="s">
        <v>224</v>
      </c>
      <c r="Q8" s="35"/>
      <c r="R8" s="35" t="s">
        <v>225</v>
      </c>
    </row>
    <row r="9" spans="1:28" ht="18.600000000000001" customHeight="1">
      <c r="A9" s="113" t="s">
        <v>133</v>
      </c>
      <c r="B9" s="100"/>
      <c r="C9" s="39"/>
      <c r="D9" s="40"/>
      <c r="H9" s="131"/>
      <c r="M9" s="50" t="s">
        <v>226</v>
      </c>
      <c r="N9" s="28" t="s">
        <v>223</v>
      </c>
      <c r="O9" s="28" t="s">
        <v>227</v>
      </c>
      <c r="Q9" s="35"/>
      <c r="R9" s="35"/>
    </row>
    <row r="10" spans="1:28" ht="18.600000000000001" customHeight="1">
      <c r="A10" s="113" t="s">
        <v>134</v>
      </c>
      <c r="B10" s="100"/>
      <c r="C10" s="39"/>
      <c r="D10" s="40"/>
      <c r="H10" s="131"/>
      <c r="I10" t="s">
        <v>52</v>
      </c>
      <c r="M10" t="s">
        <v>228</v>
      </c>
      <c r="N10" s="34" t="s">
        <v>198</v>
      </c>
      <c r="O10" s="34" t="s">
        <v>229</v>
      </c>
      <c r="Q10" s="35"/>
      <c r="R10" s="35"/>
    </row>
    <row r="11" spans="1:28" ht="18.600000000000001" customHeight="1">
      <c r="A11" s="113" t="s">
        <v>230</v>
      </c>
      <c r="B11" s="100"/>
      <c r="C11" s="39"/>
      <c r="D11" s="40"/>
      <c r="H11" s="131"/>
      <c r="M11" t="s">
        <v>231</v>
      </c>
      <c r="N11" s="34" t="s">
        <v>198</v>
      </c>
      <c r="O11" s="34" t="s">
        <v>232</v>
      </c>
      <c r="Q11" s="35"/>
      <c r="R11" s="35"/>
    </row>
    <row r="12" spans="1:28" ht="18.600000000000001" customHeight="1">
      <c r="A12" s="113" t="s">
        <v>233</v>
      </c>
      <c r="B12" s="100"/>
      <c r="C12" s="509" t="s">
        <v>234</v>
      </c>
      <c r="D12" s="507"/>
      <c r="H12" s="131"/>
      <c r="M12" t="s">
        <v>235</v>
      </c>
      <c r="N12" s="34" t="s">
        <v>159</v>
      </c>
      <c r="O12" s="34" t="s">
        <v>236</v>
      </c>
      <c r="Q12" s="35"/>
      <c r="R12" s="35"/>
    </row>
    <row r="13" spans="1:28" ht="18.600000000000001" customHeight="1">
      <c r="A13" s="113" t="s">
        <v>237</v>
      </c>
      <c r="B13" s="100"/>
      <c r="C13" s="509" t="s">
        <v>234</v>
      </c>
      <c r="D13" s="507"/>
      <c r="H13" s="131"/>
      <c r="I13" t="s">
        <v>52</v>
      </c>
      <c r="M13" t="s">
        <v>238</v>
      </c>
      <c r="N13" t="s">
        <v>239</v>
      </c>
      <c r="O13" t="s">
        <v>261</v>
      </c>
      <c r="Q13" s="35"/>
      <c r="R13" s="35"/>
    </row>
    <row r="14" spans="1:28" ht="18.600000000000001" customHeight="1">
      <c r="A14" s="113" t="s">
        <v>241</v>
      </c>
      <c r="B14" s="100"/>
      <c r="C14" s="509" t="s">
        <v>234</v>
      </c>
      <c r="D14" s="507"/>
      <c r="H14" s="131"/>
      <c r="M14" t="s">
        <v>242</v>
      </c>
      <c r="N14" t="s">
        <v>243</v>
      </c>
      <c r="O14" t="s">
        <v>244</v>
      </c>
    </row>
    <row r="15" spans="1:28" ht="18.600000000000001" customHeight="1">
      <c r="A15" s="112" t="s">
        <v>245</v>
      </c>
      <c r="B15" s="100"/>
      <c r="C15" s="509" t="s">
        <v>246</v>
      </c>
      <c r="D15" s="507"/>
      <c r="H15" s="131"/>
      <c r="M15" t="s">
        <v>247</v>
      </c>
      <c r="N15" s="34" t="s">
        <v>159</v>
      </c>
      <c r="O15" s="34" t="s">
        <v>248</v>
      </c>
    </row>
    <row r="16" spans="1:28" ht="18.600000000000001" customHeight="1">
      <c r="A16" s="112" t="s">
        <v>249</v>
      </c>
      <c r="B16" s="101"/>
      <c r="C16" s="509"/>
      <c r="D16" s="507"/>
      <c r="E16" s="503"/>
      <c r="F16" s="503"/>
      <c r="G16" s="503"/>
      <c r="H16" s="131"/>
      <c r="M16" t="s">
        <v>262</v>
      </c>
      <c r="N16" s="34"/>
      <c r="O16" s="34"/>
    </row>
    <row r="17" spans="1:15" ht="18.600000000000001" customHeight="1">
      <c r="A17" s="112" t="s">
        <v>250</v>
      </c>
      <c r="B17" s="101"/>
      <c r="C17" s="509" t="s">
        <v>251</v>
      </c>
      <c r="D17" s="507"/>
      <c r="E17" s="308"/>
      <c r="F17" s="308"/>
      <c r="G17" s="308"/>
      <c r="H17" s="131"/>
      <c r="N17" s="34"/>
      <c r="O17" s="34"/>
    </row>
    <row r="18" spans="1:15" ht="18.600000000000001" customHeight="1" thickBot="1">
      <c r="A18" s="114" t="s">
        <v>252</v>
      </c>
      <c r="B18" s="247">
        <f>SUM(H37)</f>
        <v>0</v>
      </c>
      <c r="C18" s="12"/>
      <c r="D18" s="12"/>
      <c r="E18" s="308"/>
      <c r="F18" s="308"/>
      <c r="G18" s="308"/>
      <c r="H18" s="131"/>
      <c r="N18" s="34"/>
      <c r="O18" s="34"/>
    </row>
    <row r="19" spans="1:15" ht="18.600000000000001" customHeight="1" thickBot="1">
      <c r="A19" s="11"/>
      <c r="B19" s="13"/>
      <c r="C19" s="11"/>
      <c r="D19" s="43"/>
      <c r="E19" s="11"/>
      <c r="F19" s="44"/>
      <c r="G19" s="44"/>
      <c r="H19" s="133"/>
    </row>
    <row r="20" spans="1:15" ht="66.75" customHeight="1" thickBot="1">
      <c r="A20" s="499" t="s">
        <v>253</v>
      </c>
      <c r="B20" s="500"/>
      <c r="C20" s="500"/>
      <c r="D20" s="500"/>
      <c r="E20" s="500"/>
      <c r="F20" s="500"/>
      <c r="G20" s="500"/>
      <c r="H20" s="501"/>
    </row>
    <row r="21" spans="1:15" ht="74.25" customHeight="1">
      <c r="A21" s="146" t="s">
        <v>254</v>
      </c>
      <c r="B21" s="146" t="s">
        <v>255</v>
      </c>
      <c r="C21" s="147" t="s">
        <v>256</v>
      </c>
      <c r="D21" s="146" t="s">
        <v>255</v>
      </c>
      <c r="E21" s="148" t="s">
        <v>257</v>
      </c>
      <c r="F21" s="148" t="s">
        <v>258</v>
      </c>
      <c r="G21" s="148" t="s">
        <v>259</v>
      </c>
      <c r="H21" s="149" t="s">
        <v>260</v>
      </c>
    </row>
    <row r="22" spans="1:15">
      <c r="A22" s="141"/>
      <c r="B22" s="81" t="e">
        <f t="shared" ref="B22:B36" si="0">VLOOKUP(A22,$M$1:$O$36,2,)</f>
        <v>#N/A</v>
      </c>
      <c r="C22" s="65"/>
      <c r="D22" s="81" t="e">
        <f t="shared" ref="D22:D36" si="1">VLOOKUP(A22,$M$1:$O$36,3,)</f>
        <v>#N/A</v>
      </c>
      <c r="E22" s="65"/>
      <c r="F22" s="65"/>
      <c r="G22" s="53"/>
      <c r="H22" s="283"/>
      <c r="O22" s="34"/>
    </row>
    <row r="23" spans="1:15">
      <c r="A23" s="141"/>
      <c r="B23" s="81" t="e">
        <f t="shared" si="0"/>
        <v>#N/A</v>
      </c>
      <c r="C23" s="65"/>
      <c r="D23" s="81" t="e">
        <f t="shared" si="1"/>
        <v>#N/A</v>
      </c>
      <c r="E23" s="65"/>
      <c r="F23" s="65"/>
      <c r="G23" s="53"/>
      <c r="H23" s="150"/>
      <c r="N23" s="34"/>
      <c r="O23" s="34"/>
    </row>
    <row r="24" spans="1:15">
      <c r="A24" s="141"/>
      <c r="B24" s="81" t="e">
        <f t="shared" si="0"/>
        <v>#N/A</v>
      </c>
      <c r="C24" s="65"/>
      <c r="D24" s="81" t="e">
        <f t="shared" si="1"/>
        <v>#N/A</v>
      </c>
      <c r="E24" s="65"/>
      <c r="F24" s="65"/>
      <c r="G24" s="53"/>
      <c r="H24" s="150"/>
      <c r="N24" s="34"/>
      <c r="O24" s="34"/>
    </row>
    <row r="25" spans="1:15">
      <c r="A25" s="141"/>
      <c r="B25" s="81" t="e">
        <f t="shared" si="0"/>
        <v>#N/A</v>
      </c>
      <c r="C25" s="65"/>
      <c r="D25" s="81" t="e">
        <f t="shared" si="1"/>
        <v>#N/A</v>
      </c>
      <c r="E25" s="65"/>
      <c r="F25" s="65"/>
      <c r="G25" s="53"/>
      <c r="H25" s="150"/>
      <c r="N25" s="34"/>
      <c r="O25" s="34"/>
    </row>
    <row r="26" spans="1:15">
      <c r="A26" s="141"/>
      <c r="B26" s="81" t="e">
        <f t="shared" si="0"/>
        <v>#N/A</v>
      </c>
      <c r="C26" s="65"/>
      <c r="D26" s="81" t="e">
        <f t="shared" si="1"/>
        <v>#N/A</v>
      </c>
      <c r="E26" s="65"/>
      <c r="F26" s="65"/>
      <c r="G26" s="53"/>
      <c r="H26" s="150"/>
      <c r="N26" s="34"/>
      <c r="O26" s="34"/>
    </row>
    <row r="27" spans="1:15">
      <c r="A27" s="141"/>
      <c r="B27" s="81" t="e">
        <f t="shared" si="0"/>
        <v>#N/A</v>
      </c>
      <c r="C27" s="65"/>
      <c r="D27" s="81" t="e">
        <f t="shared" si="1"/>
        <v>#N/A</v>
      </c>
      <c r="E27" s="65"/>
      <c r="F27" s="65"/>
      <c r="G27" s="53"/>
      <c r="H27" s="150"/>
      <c r="N27" s="34"/>
      <c r="O27" s="34"/>
    </row>
    <row r="28" spans="1:15">
      <c r="A28" s="141"/>
      <c r="B28" s="81" t="e">
        <f t="shared" si="0"/>
        <v>#N/A</v>
      </c>
      <c r="C28" s="65"/>
      <c r="D28" s="81" t="e">
        <f t="shared" si="1"/>
        <v>#N/A</v>
      </c>
      <c r="E28" s="65"/>
      <c r="F28" s="65"/>
      <c r="G28" s="53"/>
      <c r="H28" s="150"/>
    </row>
    <row r="29" spans="1:15">
      <c r="A29" s="141"/>
      <c r="B29" s="81" t="e">
        <f t="shared" si="0"/>
        <v>#N/A</v>
      </c>
      <c r="C29" s="65"/>
      <c r="D29" s="81" t="e">
        <f t="shared" si="1"/>
        <v>#N/A</v>
      </c>
      <c r="E29" s="65"/>
      <c r="F29" s="65"/>
      <c r="G29" s="53"/>
      <c r="H29" s="150"/>
    </row>
    <row r="30" spans="1:15">
      <c r="A30" s="141"/>
      <c r="B30" s="81" t="e">
        <f t="shared" si="0"/>
        <v>#N/A</v>
      </c>
      <c r="C30" s="65"/>
      <c r="D30" s="81" t="e">
        <f t="shared" si="1"/>
        <v>#N/A</v>
      </c>
      <c r="E30" s="65"/>
      <c r="F30" s="65"/>
      <c r="G30" s="53"/>
      <c r="H30" s="150"/>
    </row>
    <row r="31" spans="1:15">
      <c r="A31" s="141"/>
      <c r="B31" s="81" t="e">
        <f t="shared" si="0"/>
        <v>#N/A</v>
      </c>
      <c r="C31" s="65"/>
      <c r="D31" s="81" t="e">
        <f t="shared" si="1"/>
        <v>#N/A</v>
      </c>
      <c r="E31" s="65"/>
      <c r="F31" s="65"/>
      <c r="G31" s="53"/>
      <c r="H31" s="150"/>
    </row>
    <row r="32" spans="1:15">
      <c r="A32" s="141"/>
      <c r="B32" s="81" t="e">
        <f t="shared" si="0"/>
        <v>#N/A</v>
      </c>
      <c r="C32" s="65"/>
      <c r="D32" s="81" t="e">
        <f t="shared" si="1"/>
        <v>#N/A</v>
      </c>
      <c r="E32" s="65"/>
      <c r="F32" s="65"/>
      <c r="G32" s="53"/>
      <c r="H32" s="150"/>
    </row>
    <row r="33" spans="1:28">
      <c r="A33" s="141"/>
      <c r="B33" s="81" t="e">
        <f t="shared" si="0"/>
        <v>#N/A</v>
      </c>
      <c r="C33" s="65"/>
      <c r="D33" s="81" t="e">
        <f t="shared" si="1"/>
        <v>#N/A</v>
      </c>
      <c r="E33" s="65"/>
      <c r="F33" s="65"/>
      <c r="G33" s="53"/>
      <c r="H33" s="150"/>
      <c r="V33" s="34"/>
      <c r="W33" s="34"/>
      <c r="X33" s="34"/>
      <c r="Y33" s="34"/>
    </row>
    <row r="34" spans="1:28">
      <c r="A34" s="141"/>
      <c r="B34" s="81" t="e">
        <f t="shared" si="0"/>
        <v>#N/A</v>
      </c>
      <c r="C34" s="65"/>
      <c r="D34" s="81" t="e">
        <f t="shared" si="1"/>
        <v>#N/A</v>
      </c>
      <c r="E34" s="65"/>
      <c r="F34" s="65"/>
      <c r="G34" s="53"/>
      <c r="H34" s="150"/>
      <c r="V34" s="34"/>
      <c r="W34" s="34"/>
      <c r="X34" s="34"/>
      <c r="Y34" s="34"/>
      <c r="Z34" s="34"/>
      <c r="AA34" s="34"/>
      <c r="AB34" s="34"/>
    </row>
    <row r="35" spans="1:28" s="34" customFormat="1">
      <c r="A35" s="141"/>
      <c r="B35" s="81" t="e">
        <f t="shared" si="0"/>
        <v>#N/A</v>
      </c>
      <c r="C35" s="65"/>
      <c r="D35" s="81" t="e">
        <f t="shared" si="1"/>
        <v>#N/A</v>
      </c>
      <c r="E35" s="65"/>
      <c r="F35" s="65"/>
      <c r="G35" s="65"/>
      <c r="H35" s="151"/>
      <c r="M35"/>
      <c r="N35"/>
      <c r="O35"/>
      <c r="V35"/>
      <c r="W35"/>
      <c r="X35"/>
      <c r="Y35"/>
    </row>
    <row r="36" spans="1:28" s="34" customFormat="1" ht="15.75" thickBot="1">
      <c r="A36" s="141"/>
      <c r="B36" s="81" t="e">
        <f t="shared" si="0"/>
        <v>#N/A</v>
      </c>
      <c r="C36" s="65"/>
      <c r="D36" s="81" t="e">
        <f t="shared" si="1"/>
        <v>#N/A</v>
      </c>
      <c r="E36" s="83"/>
      <c r="F36" s="83"/>
      <c r="G36" s="129"/>
      <c r="H36" s="152"/>
      <c r="M36"/>
      <c r="N36"/>
      <c r="O36"/>
      <c r="V36"/>
      <c r="W36"/>
      <c r="X36"/>
      <c r="Y36"/>
      <c r="Z36"/>
      <c r="AA36"/>
      <c r="AB36"/>
    </row>
    <row r="37" spans="1:28" ht="15.75" thickBot="1">
      <c r="A37" s="84" t="s">
        <v>147</v>
      </c>
      <c r="B37" s="85"/>
      <c r="C37" s="85"/>
      <c r="D37" s="85"/>
      <c r="E37" s="86"/>
      <c r="F37" s="86"/>
      <c r="G37" s="127"/>
      <c r="H37" s="153">
        <f>SUM(H22:H36)</f>
        <v>0</v>
      </c>
      <c r="M37" s="34"/>
      <c r="N37" s="34"/>
      <c r="O37" s="34"/>
    </row>
    <row r="38" spans="1:28">
      <c r="M38" s="34"/>
      <c r="N38" s="34"/>
      <c r="O38" s="34"/>
    </row>
    <row r="39" spans="1:28">
      <c r="A39" t="s">
        <v>52</v>
      </c>
    </row>
  </sheetData>
  <sheetProtection algorithmName="SHA-512" hashValue="iZ5wEl90O5pLW4inv+xZRYzszWPlIeQ2jTE4wyd3XgHXwiP3uhtooCvAkffKYxNmJBGorhp4op5SG3HkMi4j1A==" saltValue="ALroNSHQETZPP+d83Wg4KA=="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7">
      <formula1>$R$1:$R$8</formula1>
    </dataValidation>
    <dataValidation type="list" allowBlank="1" showInputMessage="1" showErrorMessage="1" sqref="B12">
      <formula1>$Q$1:$Q$4</formula1>
    </dataValidation>
    <dataValidation type="list" allowBlank="1" showInputMessage="1" showErrorMessage="1" sqref="B6">
      <formula1>Yr_Construction</formula1>
    </dataValidation>
    <dataValidation type="list" allowBlank="1" showInputMessage="1" showErrorMessage="1" sqref="B3">
      <formula1>Dwelling</formula1>
    </dataValidation>
    <dataValidation type="list" allowBlank="1" showInputMessage="1" showErrorMessage="1" sqref="B4">
      <formula1>proj_cat</formula1>
    </dataValidation>
    <dataValidation type="list" allowBlank="1" showInputMessage="1" showErrorMessage="1" sqref="A22:A36">
      <formula1>$M$1:$M$16</formula1>
    </dataValidation>
  </dataValidations>
  <pageMargins left="0.7" right="0.7" top="0.75" bottom="0.75" header="0.3" footer="0.3"/>
  <pageSetup scale="3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B39"/>
  <sheetViews>
    <sheetView zoomScale="90" zoomScaleNormal="90" workbookViewId="0">
      <selection activeCell="A27" sqref="A27"/>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42578125" customWidth="1"/>
    <col min="8" max="8" width="15.7109375" customWidth="1"/>
    <col min="9" max="26" width="7.7109375" hidden="1" customWidth="1"/>
    <col min="27" max="40" width="7.7109375" customWidth="1"/>
    <col min="16367" max="16384" width="2" customWidth="1"/>
  </cols>
  <sheetData>
    <row r="1" spans="1:28">
      <c r="M1" t="s">
        <v>159</v>
      </c>
      <c r="N1" t="s">
        <v>159</v>
      </c>
      <c r="O1" t="s">
        <v>159</v>
      </c>
      <c r="Q1" t="s">
        <v>159</v>
      </c>
      <c r="R1" t="s">
        <v>159</v>
      </c>
      <c r="V1" t="s">
        <v>159</v>
      </c>
      <c r="W1" s="34" t="s">
        <v>159</v>
      </c>
      <c r="X1" s="34" t="s">
        <v>159</v>
      </c>
    </row>
    <row r="2" spans="1:28" ht="21" customHeight="1" thickBot="1">
      <c r="M2" t="s">
        <v>192</v>
      </c>
      <c r="N2" s="34" t="s">
        <v>193</v>
      </c>
      <c r="O2" s="34" t="s">
        <v>194</v>
      </c>
      <c r="Q2" s="35" t="s">
        <v>195</v>
      </c>
      <c r="R2" s="35" t="s">
        <v>196</v>
      </c>
      <c r="V2" t="s">
        <v>197</v>
      </c>
      <c r="W2" s="34" t="s">
        <v>198</v>
      </c>
      <c r="X2" s="34" t="s">
        <v>199</v>
      </c>
    </row>
    <row r="3" spans="1:28" s="36" customFormat="1" ht="21" customHeight="1" thickBot="1">
      <c r="A3" s="125" t="s">
        <v>129</v>
      </c>
      <c r="B3" s="123"/>
      <c r="H3" s="132"/>
      <c r="M3" t="s">
        <v>200</v>
      </c>
      <c r="N3" s="34" t="s">
        <v>193</v>
      </c>
      <c r="O3" s="34" t="s">
        <v>194</v>
      </c>
      <c r="Q3" s="37" t="s">
        <v>201</v>
      </c>
      <c r="R3" s="37" t="s">
        <v>202</v>
      </c>
      <c r="V3" t="s">
        <v>203</v>
      </c>
      <c r="W3" t="s">
        <v>204</v>
      </c>
      <c r="X3" t="s">
        <v>205</v>
      </c>
      <c r="Y3"/>
      <c r="Z3"/>
      <c r="AA3"/>
      <c r="AB3"/>
    </row>
    <row r="4" spans="1:28" ht="15.75" customHeight="1" thickBot="1">
      <c r="A4" s="50"/>
      <c r="B4" s="50"/>
      <c r="H4" s="131"/>
      <c r="M4" s="38" t="s">
        <v>206</v>
      </c>
      <c r="N4" s="34" t="s">
        <v>193</v>
      </c>
      <c r="O4" s="34" t="s">
        <v>194</v>
      </c>
      <c r="Q4" s="35" t="s">
        <v>207</v>
      </c>
      <c r="R4" s="35" t="s">
        <v>208</v>
      </c>
    </row>
    <row r="5" spans="1:28" ht="18.600000000000001" customHeight="1">
      <c r="A5" s="111" t="s">
        <v>130</v>
      </c>
      <c r="B5" s="98"/>
      <c r="C5" s="39"/>
      <c r="D5" s="40"/>
      <c r="H5" s="131"/>
      <c r="M5" t="s">
        <v>209</v>
      </c>
      <c r="N5" t="s">
        <v>210</v>
      </c>
      <c r="O5" s="34" t="s">
        <v>211</v>
      </c>
      <c r="P5" s="34"/>
      <c r="Q5" s="35"/>
      <c r="R5" s="35" t="s">
        <v>212</v>
      </c>
    </row>
    <row r="6" spans="1:28" ht="18.600000000000001" customHeight="1">
      <c r="A6" s="112" t="s">
        <v>131</v>
      </c>
      <c r="B6" s="99"/>
      <c r="C6" s="41"/>
      <c r="D6" s="42"/>
      <c r="H6" s="131"/>
      <c r="M6" t="s">
        <v>213</v>
      </c>
      <c r="N6" t="s">
        <v>214</v>
      </c>
      <c r="O6" s="34" t="s">
        <v>215</v>
      </c>
      <c r="Q6" s="35"/>
      <c r="R6" s="35" t="s">
        <v>216</v>
      </c>
    </row>
    <row r="7" spans="1:28" ht="18.600000000000001" customHeight="1">
      <c r="A7" s="112" t="s">
        <v>217</v>
      </c>
      <c r="B7" s="100"/>
      <c r="C7" s="41"/>
      <c r="D7" s="42"/>
      <c r="H7" s="131"/>
      <c r="M7" t="s">
        <v>218</v>
      </c>
      <c r="N7" s="34" t="s">
        <v>214</v>
      </c>
      <c r="O7" s="34" t="s">
        <v>219</v>
      </c>
      <c r="Q7" s="35"/>
      <c r="R7" s="35" t="s">
        <v>220</v>
      </c>
    </row>
    <row r="8" spans="1:28" ht="18.600000000000001" customHeight="1">
      <c r="A8" s="113" t="s">
        <v>221</v>
      </c>
      <c r="B8" s="100"/>
      <c r="C8" s="39"/>
      <c r="D8" s="40"/>
      <c r="H8" s="131"/>
      <c r="M8" t="s">
        <v>222</v>
      </c>
      <c r="N8" s="34" t="s">
        <v>223</v>
      </c>
      <c r="O8" s="34" t="s">
        <v>224</v>
      </c>
      <c r="Q8" s="35"/>
      <c r="R8" s="35" t="s">
        <v>225</v>
      </c>
    </row>
    <row r="9" spans="1:28" ht="18.600000000000001" customHeight="1">
      <c r="A9" s="113" t="s">
        <v>133</v>
      </c>
      <c r="B9" s="100"/>
      <c r="C9" s="39"/>
      <c r="D9" s="40"/>
      <c r="H9" s="131"/>
      <c r="M9" s="50" t="s">
        <v>226</v>
      </c>
      <c r="N9" s="28" t="s">
        <v>223</v>
      </c>
      <c r="O9" s="28" t="s">
        <v>227</v>
      </c>
      <c r="Q9" s="35"/>
      <c r="R9" s="35"/>
    </row>
    <row r="10" spans="1:28" ht="18.600000000000001" customHeight="1">
      <c r="A10" s="113" t="s">
        <v>134</v>
      </c>
      <c r="B10" s="100"/>
      <c r="C10" s="39"/>
      <c r="D10" s="40"/>
      <c r="H10" s="131"/>
      <c r="I10" t="s">
        <v>52</v>
      </c>
      <c r="M10" t="s">
        <v>228</v>
      </c>
      <c r="N10" s="34" t="s">
        <v>198</v>
      </c>
      <c r="O10" s="34" t="s">
        <v>229</v>
      </c>
      <c r="Q10" s="35"/>
      <c r="R10" s="35"/>
    </row>
    <row r="11" spans="1:28" ht="18.600000000000001" customHeight="1">
      <c r="A11" s="113" t="s">
        <v>230</v>
      </c>
      <c r="B11" s="100"/>
      <c r="C11" s="39"/>
      <c r="D11" s="40"/>
      <c r="H11" s="131"/>
      <c r="M11" t="s">
        <v>231</v>
      </c>
      <c r="N11" s="34" t="s">
        <v>198</v>
      </c>
      <c r="O11" s="34" t="s">
        <v>232</v>
      </c>
      <c r="Q11" s="35"/>
      <c r="R11" s="35"/>
    </row>
    <row r="12" spans="1:28" ht="18.600000000000001" customHeight="1">
      <c r="A12" s="113" t="s">
        <v>233</v>
      </c>
      <c r="B12" s="100"/>
      <c r="C12" s="509" t="s">
        <v>234</v>
      </c>
      <c r="D12" s="507"/>
      <c r="H12" s="131"/>
      <c r="M12" t="s">
        <v>235</v>
      </c>
      <c r="N12" s="34" t="s">
        <v>159</v>
      </c>
      <c r="O12" s="34" t="s">
        <v>236</v>
      </c>
      <c r="Q12" s="35"/>
      <c r="R12" s="35"/>
    </row>
    <row r="13" spans="1:28" ht="18.600000000000001" customHeight="1">
      <c r="A13" s="113" t="s">
        <v>237</v>
      </c>
      <c r="B13" s="100"/>
      <c r="C13" s="509" t="s">
        <v>234</v>
      </c>
      <c r="D13" s="507"/>
      <c r="H13" s="131"/>
      <c r="I13" t="s">
        <v>52</v>
      </c>
      <c r="M13" t="s">
        <v>238</v>
      </c>
      <c r="N13" t="s">
        <v>239</v>
      </c>
      <c r="O13" t="s">
        <v>261</v>
      </c>
      <c r="Q13" s="35"/>
      <c r="R13" s="35"/>
    </row>
    <row r="14" spans="1:28" ht="18.600000000000001" customHeight="1">
      <c r="A14" s="113" t="s">
        <v>241</v>
      </c>
      <c r="B14" s="100"/>
      <c r="C14" s="509" t="s">
        <v>234</v>
      </c>
      <c r="D14" s="507"/>
      <c r="H14" s="131"/>
      <c r="M14" t="s">
        <v>242</v>
      </c>
      <c r="N14" t="s">
        <v>243</v>
      </c>
      <c r="O14" t="s">
        <v>244</v>
      </c>
    </row>
    <row r="15" spans="1:28" ht="18.600000000000001" customHeight="1">
      <c r="A15" s="112" t="s">
        <v>245</v>
      </c>
      <c r="B15" s="100"/>
      <c r="C15" s="509" t="s">
        <v>246</v>
      </c>
      <c r="D15" s="507"/>
      <c r="H15" s="131"/>
      <c r="M15" t="s">
        <v>247</v>
      </c>
      <c r="N15" s="34" t="s">
        <v>159</v>
      </c>
      <c r="O15" s="34" t="s">
        <v>248</v>
      </c>
    </row>
    <row r="16" spans="1:28" ht="18.600000000000001" customHeight="1">
      <c r="A16" s="112" t="s">
        <v>249</v>
      </c>
      <c r="B16" s="101"/>
      <c r="C16" s="509"/>
      <c r="D16" s="507"/>
      <c r="E16" s="503"/>
      <c r="F16" s="503"/>
      <c r="G16" s="503"/>
      <c r="H16" s="131"/>
      <c r="M16" t="s">
        <v>262</v>
      </c>
      <c r="N16" s="34"/>
      <c r="O16" s="34"/>
    </row>
    <row r="17" spans="1:15" ht="18.600000000000001" customHeight="1">
      <c r="A17" s="112" t="s">
        <v>250</v>
      </c>
      <c r="B17" s="101"/>
      <c r="C17" s="509" t="s">
        <v>251</v>
      </c>
      <c r="D17" s="507"/>
      <c r="E17" s="308"/>
      <c r="F17" s="308"/>
      <c r="G17" s="308"/>
      <c r="H17" s="131"/>
      <c r="N17" s="34"/>
      <c r="O17" s="34"/>
    </row>
    <row r="18" spans="1:15" ht="18.600000000000001" customHeight="1" thickBot="1">
      <c r="A18" s="114" t="s">
        <v>252</v>
      </c>
      <c r="B18" s="247">
        <f>SUM(H37)</f>
        <v>0</v>
      </c>
      <c r="C18" s="12"/>
      <c r="D18" s="12"/>
      <c r="E18" s="308"/>
      <c r="F18" s="308"/>
      <c r="G18" s="308"/>
      <c r="H18" s="131"/>
      <c r="N18" s="34"/>
      <c r="O18" s="34"/>
    </row>
    <row r="19" spans="1:15" ht="18.600000000000001" customHeight="1" thickBot="1">
      <c r="A19" s="11"/>
      <c r="B19" s="13"/>
      <c r="C19" s="11"/>
      <c r="D19" s="43"/>
      <c r="E19" s="11"/>
      <c r="F19" s="44"/>
      <c r="G19" s="44"/>
      <c r="H19" s="133"/>
    </row>
    <row r="20" spans="1:15" ht="66.75" customHeight="1" thickBot="1">
      <c r="A20" s="499" t="s">
        <v>253</v>
      </c>
      <c r="B20" s="500"/>
      <c r="C20" s="500"/>
      <c r="D20" s="500"/>
      <c r="E20" s="500"/>
      <c r="F20" s="500"/>
      <c r="G20" s="500"/>
      <c r="H20" s="501"/>
    </row>
    <row r="21" spans="1:15" ht="74.25" customHeight="1">
      <c r="A21" s="146" t="s">
        <v>254</v>
      </c>
      <c r="B21" s="146" t="s">
        <v>255</v>
      </c>
      <c r="C21" s="147" t="s">
        <v>256</v>
      </c>
      <c r="D21" s="146" t="s">
        <v>255</v>
      </c>
      <c r="E21" s="148" t="s">
        <v>257</v>
      </c>
      <c r="F21" s="148" t="s">
        <v>258</v>
      </c>
      <c r="G21" s="148" t="s">
        <v>259</v>
      </c>
      <c r="H21" s="149" t="s">
        <v>260</v>
      </c>
    </row>
    <row r="22" spans="1:15">
      <c r="A22" s="141"/>
      <c r="B22" s="81" t="e">
        <f t="shared" ref="B22:B36" si="0">VLOOKUP(A22,$M$1:$O$36,2,)</f>
        <v>#N/A</v>
      </c>
      <c r="C22" s="65"/>
      <c r="D22" s="81" t="e">
        <f t="shared" ref="D22:D36" si="1">VLOOKUP(A22,$M$1:$O$36,3,)</f>
        <v>#N/A</v>
      </c>
      <c r="E22" s="65"/>
      <c r="F22" s="65"/>
      <c r="G22" s="53"/>
      <c r="H22" s="283"/>
      <c r="O22" s="34"/>
    </row>
    <row r="23" spans="1:15">
      <c r="A23" s="141"/>
      <c r="B23" s="81" t="e">
        <f t="shared" si="0"/>
        <v>#N/A</v>
      </c>
      <c r="C23" s="65"/>
      <c r="D23" s="81" t="e">
        <f t="shared" ref="D23:D25" si="2">VLOOKUP(A23,$M$1:$O$36,3,)</f>
        <v>#N/A</v>
      </c>
      <c r="E23" s="65"/>
      <c r="F23" s="65"/>
      <c r="G23" s="53"/>
      <c r="H23" s="150"/>
      <c r="O23" s="34"/>
    </row>
    <row r="24" spans="1:15">
      <c r="A24" s="141"/>
      <c r="B24" s="81" t="e">
        <f t="shared" si="0"/>
        <v>#N/A</v>
      </c>
      <c r="C24" s="65"/>
      <c r="D24" s="81" t="e">
        <f t="shared" si="2"/>
        <v>#N/A</v>
      </c>
      <c r="E24" s="65"/>
      <c r="F24" s="65"/>
      <c r="G24" s="53"/>
      <c r="H24" s="150"/>
      <c r="O24" s="34"/>
    </row>
    <row r="25" spans="1:15">
      <c r="A25" s="141"/>
      <c r="B25" s="81" t="e">
        <f t="shared" si="0"/>
        <v>#N/A</v>
      </c>
      <c r="C25" s="65"/>
      <c r="D25" s="81" t="e">
        <f t="shared" si="2"/>
        <v>#N/A</v>
      </c>
      <c r="E25" s="65"/>
      <c r="F25" s="65"/>
      <c r="G25" s="53"/>
      <c r="H25" s="150"/>
      <c r="O25" s="34"/>
    </row>
    <row r="26" spans="1:15">
      <c r="A26" s="141"/>
      <c r="B26" s="81" t="e">
        <f t="shared" si="0"/>
        <v>#N/A</v>
      </c>
      <c r="C26" s="65"/>
      <c r="D26" s="81" t="e">
        <f t="shared" si="1"/>
        <v>#N/A</v>
      </c>
      <c r="E26" s="65"/>
      <c r="F26" s="65"/>
      <c r="G26" s="82"/>
      <c r="H26" s="150"/>
      <c r="N26" s="34"/>
      <c r="O26" s="34"/>
    </row>
    <row r="27" spans="1:15">
      <c r="A27" s="141"/>
      <c r="B27" s="81" t="e">
        <f t="shared" si="0"/>
        <v>#N/A</v>
      </c>
      <c r="C27" s="65"/>
      <c r="D27" s="81" t="e">
        <f t="shared" si="1"/>
        <v>#N/A</v>
      </c>
      <c r="E27" s="65"/>
      <c r="F27" s="65"/>
      <c r="G27" s="53"/>
      <c r="H27" s="150"/>
      <c r="N27" s="34"/>
      <c r="O27" s="34"/>
    </row>
    <row r="28" spans="1:15">
      <c r="A28" s="141"/>
      <c r="B28" s="81" t="e">
        <f t="shared" si="0"/>
        <v>#N/A</v>
      </c>
      <c r="C28" s="65"/>
      <c r="D28" s="81" t="e">
        <f t="shared" si="1"/>
        <v>#N/A</v>
      </c>
      <c r="E28" s="65"/>
      <c r="F28" s="65"/>
      <c r="G28" s="53"/>
      <c r="H28" s="150"/>
    </row>
    <row r="29" spans="1:15">
      <c r="A29" s="141"/>
      <c r="B29" s="81" t="e">
        <f t="shared" si="0"/>
        <v>#N/A</v>
      </c>
      <c r="C29" s="65"/>
      <c r="D29" s="81" t="e">
        <f t="shared" si="1"/>
        <v>#N/A</v>
      </c>
      <c r="E29" s="65"/>
      <c r="F29" s="65"/>
      <c r="G29" s="53"/>
      <c r="H29" s="150"/>
    </row>
    <row r="30" spans="1:15">
      <c r="A30" s="141"/>
      <c r="B30" s="81" t="e">
        <f t="shared" si="0"/>
        <v>#N/A</v>
      </c>
      <c r="C30" s="65"/>
      <c r="D30" s="81" t="e">
        <f t="shared" si="1"/>
        <v>#N/A</v>
      </c>
      <c r="E30" s="65"/>
      <c r="F30" s="65"/>
      <c r="G30" s="53"/>
      <c r="H30" s="150"/>
    </row>
    <row r="31" spans="1:15">
      <c r="A31" s="141"/>
      <c r="B31" s="81" t="e">
        <f t="shared" si="0"/>
        <v>#N/A</v>
      </c>
      <c r="C31" s="65"/>
      <c r="D31" s="81" t="e">
        <f t="shared" si="1"/>
        <v>#N/A</v>
      </c>
      <c r="E31" s="65"/>
      <c r="F31" s="65"/>
      <c r="G31" s="53"/>
      <c r="H31" s="150"/>
    </row>
    <row r="32" spans="1:15">
      <c r="A32" s="141"/>
      <c r="B32" s="81" t="e">
        <f t="shared" si="0"/>
        <v>#N/A</v>
      </c>
      <c r="C32" s="65"/>
      <c r="D32" s="81" t="e">
        <f t="shared" si="1"/>
        <v>#N/A</v>
      </c>
      <c r="E32" s="65"/>
      <c r="F32" s="65"/>
      <c r="G32" s="53"/>
      <c r="H32" s="150"/>
    </row>
    <row r="33" spans="1:28">
      <c r="A33" s="141"/>
      <c r="B33" s="81" t="e">
        <f t="shared" si="0"/>
        <v>#N/A</v>
      </c>
      <c r="C33" s="65"/>
      <c r="D33" s="81" t="e">
        <f t="shared" si="1"/>
        <v>#N/A</v>
      </c>
      <c r="E33" s="65"/>
      <c r="F33" s="65"/>
      <c r="G33" s="53"/>
      <c r="H33" s="150"/>
      <c r="V33" s="34"/>
      <c r="W33" s="34"/>
      <c r="X33" s="34"/>
    </row>
    <row r="34" spans="1:28">
      <c r="A34" s="141"/>
      <c r="B34" s="81" t="e">
        <f t="shared" si="0"/>
        <v>#N/A</v>
      </c>
      <c r="C34" s="65"/>
      <c r="D34" s="81" t="e">
        <f t="shared" si="1"/>
        <v>#N/A</v>
      </c>
      <c r="E34" s="65"/>
      <c r="F34" s="65"/>
      <c r="G34" s="53"/>
      <c r="H34" s="150"/>
      <c r="V34" s="34"/>
      <c r="W34" s="34"/>
      <c r="X34" s="34"/>
      <c r="Y34" s="34"/>
      <c r="Z34" s="34"/>
      <c r="AA34" s="34"/>
      <c r="AB34" s="34"/>
    </row>
    <row r="35" spans="1:28" s="34" customFormat="1">
      <c r="A35" s="141"/>
      <c r="B35" s="81" t="e">
        <f t="shared" si="0"/>
        <v>#N/A</v>
      </c>
      <c r="C35" s="65"/>
      <c r="D35" s="81" t="e">
        <f t="shared" si="1"/>
        <v>#N/A</v>
      </c>
      <c r="E35" s="65"/>
      <c r="F35" s="65"/>
      <c r="G35" s="65"/>
      <c r="H35" s="151"/>
      <c r="M35"/>
      <c r="N35"/>
      <c r="O35"/>
      <c r="V35"/>
      <c r="W35"/>
      <c r="X35"/>
    </row>
    <row r="36" spans="1:28" s="34" customFormat="1" ht="15.75" thickBot="1">
      <c r="A36" s="141"/>
      <c r="B36" s="81" t="e">
        <f t="shared" si="0"/>
        <v>#N/A</v>
      </c>
      <c r="C36" s="65"/>
      <c r="D36" s="81" t="e">
        <f t="shared" si="1"/>
        <v>#N/A</v>
      </c>
      <c r="E36" s="83"/>
      <c r="F36" s="83"/>
      <c r="G36" s="129"/>
      <c r="H36" s="152"/>
      <c r="M36"/>
      <c r="N36"/>
      <c r="O36"/>
      <c r="V36"/>
      <c r="W36"/>
      <c r="X36"/>
      <c r="Y36"/>
      <c r="Z36"/>
      <c r="AA36"/>
      <c r="AB36"/>
    </row>
    <row r="37" spans="1:28" ht="15.75" thickBot="1">
      <c r="A37" s="84" t="s">
        <v>147</v>
      </c>
      <c r="B37" s="85"/>
      <c r="C37" s="85"/>
      <c r="D37" s="85"/>
      <c r="E37" s="86"/>
      <c r="F37" s="86"/>
      <c r="G37" s="127"/>
      <c r="H37" s="153">
        <f>SUM(H22:H36)</f>
        <v>0</v>
      </c>
      <c r="M37" s="34"/>
      <c r="N37" s="34"/>
      <c r="O37" s="34"/>
    </row>
    <row r="38" spans="1:28">
      <c r="M38" s="34"/>
      <c r="N38" s="34"/>
      <c r="O38" s="34"/>
    </row>
    <row r="39" spans="1:28">
      <c r="A39" t="s">
        <v>52</v>
      </c>
    </row>
  </sheetData>
  <sheetProtection algorithmName="SHA-512" hashValue="r4ItQjlQ9Ij+KaPOqomftYYvJlOjIQucXdqjbIUXWpW4/U9NamquKzhEmPaXZbx1bBRJRhgh2ucMNyfOq8uq2Q==" saltValue="mBFEWBhJYEXzSvTxPRKgdw=="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4">
      <formula1>proj_cat</formula1>
    </dataValidation>
    <dataValidation type="list" allowBlank="1" showInputMessage="1" showErrorMessage="1" sqref="B3">
      <formula1>Dwelling</formula1>
    </dataValidation>
    <dataValidation type="list" allowBlank="1" showInputMessage="1" showErrorMessage="1" sqref="B6">
      <formula1>Yr_Construction</formula1>
    </dataValidation>
    <dataValidation type="list" allowBlank="1" showInputMessage="1" showErrorMessage="1" sqref="B12">
      <formula1>$Q$1:$Q$4</formula1>
    </dataValidation>
    <dataValidation type="list" allowBlank="1" showInputMessage="1" showErrorMessage="1" sqref="B7">
      <formula1>$R$1:$R$8</formula1>
    </dataValidation>
    <dataValidation type="list" allowBlank="1" showInputMessage="1" showErrorMessage="1" sqref="A22:A36">
      <formula1>$M$1:$M$16</formula1>
    </dataValidation>
  </dataValidations>
  <pageMargins left="0.7" right="0.7" top="0.75" bottom="0.75" header="0.3" footer="0.3"/>
  <pageSetup scale="3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B39"/>
  <sheetViews>
    <sheetView topLeftCell="B4" zoomScale="90" zoomScaleNormal="90" workbookViewId="0">
      <selection activeCell="B5" sqref="B5"/>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42578125" customWidth="1"/>
    <col min="8" max="8" width="15.7109375" customWidth="1"/>
    <col min="9" max="26" width="7.7109375" hidden="1" customWidth="1"/>
    <col min="27" max="38" width="7.7109375" customWidth="1"/>
    <col min="16367" max="16384" width="2" customWidth="1"/>
  </cols>
  <sheetData>
    <row r="1" spans="1:28">
      <c r="M1" t="s">
        <v>159</v>
      </c>
      <c r="N1" t="s">
        <v>159</v>
      </c>
      <c r="O1" t="s">
        <v>159</v>
      </c>
      <c r="Q1" t="s">
        <v>159</v>
      </c>
      <c r="R1" t="s">
        <v>159</v>
      </c>
      <c r="V1" t="s">
        <v>159</v>
      </c>
      <c r="W1" s="34" t="s">
        <v>159</v>
      </c>
      <c r="X1" s="34" t="s">
        <v>159</v>
      </c>
    </row>
    <row r="2" spans="1:28" ht="21" customHeight="1" thickBot="1">
      <c r="M2" t="s">
        <v>192</v>
      </c>
      <c r="N2" s="34" t="s">
        <v>193</v>
      </c>
      <c r="O2" s="34" t="s">
        <v>194</v>
      </c>
      <c r="Q2" s="35" t="s">
        <v>195</v>
      </c>
      <c r="R2" s="35" t="s">
        <v>196</v>
      </c>
      <c r="V2" t="s">
        <v>197</v>
      </c>
      <c r="W2" s="34" t="s">
        <v>198</v>
      </c>
      <c r="X2" s="34" t="s">
        <v>199</v>
      </c>
    </row>
    <row r="3" spans="1:28" s="36" customFormat="1" ht="21" customHeight="1" thickBot="1">
      <c r="A3" s="125" t="s">
        <v>129</v>
      </c>
      <c r="B3" s="123"/>
      <c r="H3" s="132"/>
      <c r="M3" t="s">
        <v>200</v>
      </c>
      <c r="N3" s="34" t="s">
        <v>193</v>
      </c>
      <c r="O3" s="34" t="s">
        <v>194</v>
      </c>
      <c r="Q3" s="37" t="s">
        <v>201</v>
      </c>
      <c r="R3" s="37" t="s">
        <v>202</v>
      </c>
      <c r="V3" t="s">
        <v>203</v>
      </c>
      <c r="W3" t="s">
        <v>204</v>
      </c>
      <c r="X3" t="s">
        <v>205</v>
      </c>
      <c r="Y3"/>
      <c r="Z3"/>
      <c r="AA3"/>
      <c r="AB3"/>
    </row>
    <row r="4" spans="1:28" ht="15.75" customHeight="1" thickBot="1">
      <c r="A4" s="50"/>
      <c r="B4" s="50"/>
      <c r="H4" s="131"/>
      <c r="M4" s="38" t="s">
        <v>206</v>
      </c>
      <c r="N4" s="34" t="s">
        <v>193</v>
      </c>
      <c r="O4" s="34" t="s">
        <v>194</v>
      </c>
      <c r="Q4" s="35" t="s">
        <v>207</v>
      </c>
      <c r="R4" s="35" t="s">
        <v>208</v>
      </c>
    </row>
    <row r="5" spans="1:28" ht="18.600000000000001" customHeight="1">
      <c r="A5" s="111" t="s">
        <v>130</v>
      </c>
      <c r="B5" s="98"/>
      <c r="C5" s="39"/>
      <c r="D5" s="40"/>
      <c r="H5" s="131"/>
      <c r="M5" t="s">
        <v>209</v>
      </c>
      <c r="N5" t="s">
        <v>210</v>
      </c>
      <c r="O5" s="34" t="s">
        <v>211</v>
      </c>
      <c r="P5" s="34"/>
      <c r="Q5" s="35"/>
      <c r="R5" s="35" t="s">
        <v>212</v>
      </c>
    </row>
    <row r="6" spans="1:28" ht="18.600000000000001" customHeight="1">
      <c r="A6" s="112" t="s">
        <v>131</v>
      </c>
      <c r="B6" s="99"/>
      <c r="C6" s="41"/>
      <c r="D6" s="42"/>
      <c r="H6" s="131"/>
      <c r="M6" t="s">
        <v>213</v>
      </c>
      <c r="N6" t="s">
        <v>214</v>
      </c>
      <c r="O6" s="34" t="s">
        <v>215</v>
      </c>
      <c r="Q6" s="35"/>
      <c r="R6" s="35" t="s">
        <v>216</v>
      </c>
    </row>
    <row r="7" spans="1:28" ht="18.600000000000001" customHeight="1">
      <c r="A7" s="112" t="s">
        <v>217</v>
      </c>
      <c r="B7" s="100"/>
      <c r="C7" s="41"/>
      <c r="D7" s="42"/>
      <c r="H7" s="131"/>
      <c r="M7" t="s">
        <v>218</v>
      </c>
      <c r="N7" s="34" t="s">
        <v>214</v>
      </c>
      <c r="O7" s="34" t="s">
        <v>219</v>
      </c>
      <c r="Q7" s="35"/>
      <c r="R7" s="35" t="s">
        <v>220</v>
      </c>
    </row>
    <row r="8" spans="1:28" ht="18.600000000000001" customHeight="1">
      <c r="A8" s="113" t="s">
        <v>221</v>
      </c>
      <c r="B8" s="100"/>
      <c r="C8" s="39"/>
      <c r="D8" s="40"/>
      <c r="H8" s="131"/>
      <c r="M8" t="s">
        <v>222</v>
      </c>
      <c r="N8" s="34" t="s">
        <v>223</v>
      </c>
      <c r="O8" s="34" t="s">
        <v>224</v>
      </c>
      <c r="Q8" s="35"/>
      <c r="R8" s="35" t="s">
        <v>225</v>
      </c>
    </row>
    <row r="9" spans="1:28" ht="18.600000000000001" customHeight="1">
      <c r="A9" s="113" t="s">
        <v>133</v>
      </c>
      <c r="B9" s="100"/>
      <c r="C9" s="39"/>
      <c r="D9" s="40"/>
      <c r="H9" s="131"/>
      <c r="M9" s="50" t="s">
        <v>226</v>
      </c>
      <c r="N9" s="28" t="s">
        <v>223</v>
      </c>
      <c r="O9" s="28" t="s">
        <v>227</v>
      </c>
      <c r="Q9" s="35"/>
      <c r="R9" s="35"/>
    </row>
    <row r="10" spans="1:28" ht="18.600000000000001" customHeight="1">
      <c r="A10" s="113" t="s">
        <v>134</v>
      </c>
      <c r="B10" s="100"/>
      <c r="C10" s="39"/>
      <c r="D10" s="40"/>
      <c r="H10" s="131"/>
      <c r="I10" t="s">
        <v>52</v>
      </c>
      <c r="M10" t="s">
        <v>228</v>
      </c>
      <c r="N10" s="34" t="s">
        <v>198</v>
      </c>
      <c r="O10" s="34" t="s">
        <v>229</v>
      </c>
      <c r="Q10" s="35"/>
      <c r="R10" s="35"/>
    </row>
    <row r="11" spans="1:28" ht="18.600000000000001" customHeight="1">
      <c r="A11" s="113" t="s">
        <v>230</v>
      </c>
      <c r="B11" s="100"/>
      <c r="C11" s="39"/>
      <c r="D11" s="40"/>
      <c r="H11" s="131"/>
      <c r="M11" t="s">
        <v>231</v>
      </c>
      <c r="N11" s="34" t="s">
        <v>198</v>
      </c>
      <c r="O11" s="34" t="s">
        <v>232</v>
      </c>
      <c r="Q11" s="35"/>
      <c r="R11" s="35"/>
    </row>
    <row r="12" spans="1:28" ht="18.600000000000001" customHeight="1">
      <c r="A12" s="113" t="s">
        <v>233</v>
      </c>
      <c r="B12" s="100"/>
      <c r="C12" s="509" t="s">
        <v>234</v>
      </c>
      <c r="D12" s="507"/>
      <c r="H12" s="131"/>
      <c r="M12" t="s">
        <v>235</v>
      </c>
      <c r="N12" s="34" t="s">
        <v>159</v>
      </c>
      <c r="O12" s="34" t="s">
        <v>236</v>
      </c>
      <c r="Q12" s="35"/>
      <c r="R12" s="35"/>
    </row>
    <row r="13" spans="1:28" ht="18.600000000000001" customHeight="1">
      <c r="A13" s="113" t="s">
        <v>237</v>
      </c>
      <c r="B13" s="100"/>
      <c r="C13" s="509" t="s">
        <v>234</v>
      </c>
      <c r="D13" s="507"/>
      <c r="H13" s="131"/>
      <c r="I13" t="s">
        <v>52</v>
      </c>
      <c r="M13" t="s">
        <v>238</v>
      </c>
      <c r="N13" t="s">
        <v>239</v>
      </c>
      <c r="O13" t="s">
        <v>261</v>
      </c>
      <c r="Q13" s="35"/>
      <c r="R13" s="35"/>
    </row>
    <row r="14" spans="1:28" ht="18.600000000000001" customHeight="1">
      <c r="A14" s="113" t="s">
        <v>241</v>
      </c>
      <c r="B14" s="100"/>
      <c r="C14" s="509" t="s">
        <v>234</v>
      </c>
      <c r="D14" s="507"/>
      <c r="H14" s="131"/>
      <c r="M14" t="s">
        <v>242</v>
      </c>
      <c r="N14" t="s">
        <v>243</v>
      </c>
      <c r="O14" t="s">
        <v>244</v>
      </c>
    </row>
    <row r="15" spans="1:28" ht="18.600000000000001" customHeight="1">
      <c r="A15" s="112" t="s">
        <v>245</v>
      </c>
      <c r="B15" s="100"/>
      <c r="C15" s="509" t="s">
        <v>246</v>
      </c>
      <c r="D15" s="507"/>
      <c r="H15" s="131"/>
      <c r="M15" t="s">
        <v>247</v>
      </c>
      <c r="N15" s="34" t="s">
        <v>159</v>
      </c>
      <c r="O15" s="34" t="s">
        <v>248</v>
      </c>
    </row>
    <row r="16" spans="1:28" ht="18.600000000000001" customHeight="1">
      <c r="A16" s="112" t="s">
        <v>249</v>
      </c>
      <c r="B16" s="101"/>
      <c r="C16" s="509"/>
      <c r="D16" s="507"/>
      <c r="E16" s="503"/>
      <c r="F16" s="503"/>
      <c r="G16" s="503"/>
      <c r="H16" s="131"/>
      <c r="M16" t="s">
        <v>262</v>
      </c>
      <c r="N16" s="34"/>
      <c r="O16" s="34"/>
    </row>
    <row r="17" spans="1:15" ht="18.600000000000001" customHeight="1">
      <c r="A17" s="112" t="s">
        <v>250</v>
      </c>
      <c r="B17" s="101"/>
      <c r="C17" s="509" t="s">
        <v>251</v>
      </c>
      <c r="D17" s="507"/>
      <c r="E17" s="308"/>
      <c r="F17" s="308"/>
      <c r="G17" s="308"/>
      <c r="H17" s="131"/>
      <c r="N17" s="34"/>
      <c r="O17" s="34"/>
    </row>
    <row r="18" spans="1:15" ht="18.600000000000001" customHeight="1" thickBot="1">
      <c r="A18" s="114" t="s">
        <v>252</v>
      </c>
      <c r="B18" s="247">
        <f>SUM(H37)</f>
        <v>0</v>
      </c>
      <c r="C18" s="12"/>
      <c r="D18" s="12"/>
      <c r="E18" s="308"/>
      <c r="F18" s="308"/>
      <c r="G18" s="308"/>
      <c r="H18" s="131"/>
      <c r="N18" s="34"/>
      <c r="O18" s="34"/>
    </row>
    <row r="19" spans="1:15" ht="18.600000000000001" customHeight="1" thickBot="1">
      <c r="A19" s="11"/>
      <c r="B19" s="13"/>
      <c r="C19" s="11"/>
      <c r="D19" s="43"/>
      <c r="E19" s="11"/>
      <c r="F19" s="44"/>
      <c r="G19" s="44"/>
      <c r="H19" s="133"/>
    </row>
    <row r="20" spans="1:15" ht="66.75" customHeight="1" thickBot="1">
      <c r="A20" s="499" t="s">
        <v>253</v>
      </c>
      <c r="B20" s="500"/>
      <c r="C20" s="500"/>
      <c r="D20" s="500"/>
      <c r="E20" s="500"/>
      <c r="F20" s="500"/>
      <c r="G20" s="500"/>
      <c r="H20" s="501"/>
    </row>
    <row r="21" spans="1:15" ht="74.25" customHeight="1">
      <c r="A21" s="146" t="s">
        <v>254</v>
      </c>
      <c r="B21" s="146" t="s">
        <v>255</v>
      </c>
      <c r="C21" s="147" t="s">
        <v>256</v>
      </c>
      <c r="D21" s="146" t="s">
        <v>255</v>
      </c>
      <c r="E21" s="148" t="s">
        <v>257</v>
      </c>
      <c r="F21" s="148" t="s">
        <v>258</v>
      </c>
      <c r="G21" s="148" t="s">
        <v>259</v>
      </c>
      <c r="H21" s="149" t="s">
        <v>260</v>
      </c>
    </row>
    <row r="22" spans="1:15">
      <c r="A22" s="141"/>
      <c r="B22" s="81" t="e">
        <f t="shared" ref="B22:B36" si="0">VLOOKUP(A22,$M$1:$O$36,2,)</f>
        <v>#N/A</v>
      </c>
      <c r="C22" s="65"/>
      <c r="D22" s="81" t="e">
        <f t="shared" ref="D22:D36" si="1">VLOOKUP(A22,$M$1:$O$36,3,)</f>
        <v>#N/A</v>
      </c>
      <c r="E22" s="65"/>
      <c r="F22" s="65"/>
      <c r="G22" s="53"/>
      <c r="H22" s="283"/>
      <c r="O22" s="34"/>
    </row>
    <row r="23" spans="1:15">
      <c r="A23" s="141"/>
      <c r="B23" s="81" t="e">
        <f t="shared" ref="B23:B26" si="2">VLOOKUP(A23,$M$1:$O$36,2,)</f>
        <v>#N/A</v>
      </c>
      <c r="C23" s="65"/>
      <c r="D23" s="81" t="e">
        <f t="shared" ref="D23:D26" si="3">VLOOKUP(A23,$M$1:$O$36,3,)</f>
        <v>#N/A</v>
      </c>
      <c r="E23" s="65"/>
      <c r="F23" s="65"/>
      <c r="G23" s="53"/>
      <c r="H23" s="150"/>
      <c r="O23" s="34"/>
    </row>
    <row r="24" spans="1:15">
      <c r="A24" s="141"/>
      <c r="B24" s="81" t="e">
        <f t="shared" si="2"/>
        <v>#N/A</v>
      </c>
      <c r="C24" s="65"/>
      <c r="D24" s="81" t="e">
        <f t="shared" si="3"/>
        <v>#N/A</v>
      </c>
      <c r="E24" s="65"/>
      <c r="F24" s="65"/>
      <c r="G24" s="53"/>
      <c r="H24" s="150"/>
      <c r="O24" s="34"/>
    </row>
    <row r="25" spans="1:15">
      <c r="A25" s="141"/>
      <c r="B25" s="81" t="e">
        <f t="shared" si="2"/>
        <v>#N/A</v>
      </c>
      <c r="C25" s="65"/>
      <c r="D25" s="81" t="e">
        <f t="shared" si="3"/>
        <v>#N/A</v>
      </c>
      <c r="E25" s="65"/>
      <c r="F25" s="65"/>
      <c r="G25" s="53"/>
      <c r="H25" s="150"/>
      <c r="O25" s="34"/>
    </row>
    <row r="26" spans="1:15">
      <c r="A26" s="141"/>
      <c r="B26" s="81" t="e">
        <f t="shared" si="2"/>
        <v>#N/A</v>
      </c>
      <c r="C26" s="65"/>
      <c r="D26" s="81" t="e">
        <f t="shared" si="3"/>
        <v>#N/A</v>
      </c>
      <c r="E26" s="65"/>
      <c r="F26" s="65"/>
      <c r="G26" s="53"/>
      <c r="H26" s="150"/>
      <c r="N26" s="34"/>
      <c r="O26" s="34"/>
    </row>
    <row r="27" spans="1:15">
      <c r="A27" s="141"/>
      <c r="B27" s="81" t="e">
        <f t="shared" si="0"/>
        <v>#N/A</v>
      </c>
      <c r="C27" s="65"/>
      <c r="D27" s="81" t="e">
        <f t="shared" si="1"/>
        <v>#N/A</v>
      </c>
      <c r="E27" s="65"/>
      <c r="F27" s="65"/>
      <c r="G27" s="53"/>
      <c r="H27" s="150"/>
      <c r="N27" s="34"/>
      <c r="O27" s="34"/>
    </row>
    <row r="28" spans="1:15">
      <c r="A28" s="141"/>
      <c r="B28" s="81" t="e">
        <f t="shared" si="0"/>
        <v>#N/A</v>
      </c>
      <c r="C28" s="65"/>
      <c r="D28" s="81" t="e">
        <f t="shared" si="1"/>
        <v>#N/A</v>
      </c>
      <c r="E28" s="65"/>
      <c r="F28" s="65"/>
      <c r="G28" s="53"/>
      <c r="H28" s="150"/>
    </row>
    <row r="29" spans="1:15">
      <c r="A29" s="141"/>
      <c r="B29" s="81" t="e">
        <f t="shared" si="0"/>
        <v>#N/A</v>
      </c>
      <c r="C29" s="65"/>
      <c r="D29" s="81" t="e">
        <f t="shared" si="1"/>
        <v>#N/A</v>
      </c>
      <c r="E29" s="65"/>
      <c r="F29" s="65"/>
      <c r="G29" s="53"/>
      <c r="H29" s="150"/>
    </row>
    <row r="30" spans="1:15">
      <c r="A30" s="141"/>
      <c r="B30" s="81" t="e">
        <f t="shared" si="0"/>
        <v>#N/A</v>
      </c>
      <c r="C30" s="65"/>
      <c r="D30" s="81" t="e">
        <f t="shared" si="1"/>
        <v>#N/A</v>
      </c>
      <c r="E30" s="65"/>
      <c r="F30" s="65"/>
      <c r="G30" s="53"/>
      <c r="H30" s="150"/>
    </row>
    <row r="31" spans="1:15">
      <c r="A31" s="141"/>
      <c r="B31" s="81" t="e">
        <f t="shared" si="0"/>
        <v>#N/A</v>
      </c>
      <c r="C31" s="65"/>
      <c r="D31" s="81" t="e">
        <f t="shared" si="1"/>
        <v>#N/A</v>
      </c>
      <c r="E31" s="65"/>
      <c r="F31" s="65"/>
      <c r="G31" s="53"/>
      <c r="H31" s="150"/>
    </row>
    <row r="32" spans="1:15">
      <c r="A32" s="141"/>
      <c r="B32" s="81" t="e">
        <f t="shared" si="0"/>
        <v>#N/A</v>
      </c>
      <c r="C32" s="65"/>
      <c r="D32" s="81" t="e">
        <f t="shared" si="1"/>
        <v>#N/A</v>
      </c>
      <c r="E32" s="65"/>
      <c r="F32" s="65"/>
      <c r="G32" s="53"/>
      <c r="H32" s="150"/>
    </row>
    <row r="33" spans="1:28">
      <c r="A33" s="141"/>
      <c r="B33" s="81" t="e">
        <f t="shared" si="0"/>
        <v>#N/A</v>
      </c>
      <c r="C33" s="65"/>
      <c r="D33" s="81" t="e">
        <f t="shared" si="1"/>
        <v>#N/A</v>
      </c>
      <c r="E33" s="65"/>
      <c r="F33" s="65"/>
      <c r="G33" s="53"/>
      <c r="H33" s="150"/>
      <c r="V33" s="34"/>
      <c r="W33" s="34"/>
      <c r="X33" s="34"/>
      <c r="Y33" s="34"/>
      <c r="Z33" s="34"/>
      <c r="AA33" s="34"/>
      <c r="AB33" s="34"/>
    </row>
    <row r="34" spans="1:28">
      <c r="A34" s="141"/>
      <c r="B34" s="81" t="e">
        <f t="shared" si="0"/>
        <v>#N/A</v>
      </c>
      <c r="C34" s="65"/>
      <c r="D34" s="81" t="e">
        <f t="shared" si="1"/>
        <v>#N/A</v>
      </c>
      <c r="E34" s="65"/>
      <c r="F34" s="65"/>
      <c r="G34" s="53"/>
      <c r="H34" s="150"/>
      <c r="V34" s="34"/>
      <c r="W34" s="34"/>
      <c r="X34" s="34"/>
      <c r="Y34" s="34"/>
      <c r="Z34" s="34"/>
      <c r="AA34" s="34"/>
      <c r="AB34" s="34"/>
    </row>
    <row r="35" spans="1:28" s="34" customFormat="1">
      <c r="A35" s="141"/>
      <c r="B35" s="81" t="e">
        <f t="shared" si="0"/>
        <v>#N/A</v>
      </c>
      <c r="C35" s="65"/>
      <c r="D35" s="81" t="e">
        <f t="shared" si="1"/>
        <v>#N/A</v>
      </c>
      <c r="E35" s="65"/>
      <c r="F35" s="65"/>
      <c r="G35" s="65"/>
      <c r="H35" s="151"/>
      <c r="M35"/>
      <c r="N35"/>
      <c r="O35"/>
      <c r="V35"/>
      <c r="W35"/>
      <c r="X35"/>
      <c r="Y35"/>
      <c r="Z35"/>
      <c r="AA35"/>
      <c r="AB35"/>
    </row>
    <row r="36" spans="1:28" s="34" customFormat="1" ht="15.75" thickBot="1">
      <c r="A36" s="141"/>
      <c r="B36" s="81" t="e">
        <f t="shared" si="0"/>
        <v>#N/A</v>
      </c>
      <c r="C36" s="65"/>
      <c r="D36" s="81" t="e">
        <f t="shared" si="1"/>
        <v>#N/A</v>
      </c>
      <c r="E36" s="83"/>
      <c r="F36" s="83"/>
      <c r="G36" s="129"/>
      <c r="H36" s="152"/>
      <c r="M36"/>
      <c r="N36"/>
      <c r="O36"/>
      <c r="V36"/>
      <c r="W36"/>
      <c r="X36"/>
      <c r="Y36"/>
      <c r="Z36"/>
      <c r="AA36"/>
      <c r="AB36"/>
    </row>
    <row r="37" spans="1:28" ht="15.75" thickBot="1">
      <c r="A37" s="84" t="s">
        <v>147</v>
      </c>
      <c r="B37" s="85"/>
      <c r="C37" s="85"/>
      <c r="D37" s="85"/>
      <c r="E37" s="86"/>
      <c r="F37" s="86"/>
      <c r="G37" s="127"/>
      <c r="H37" s="153">
        <f>SUM(H22:H36)</f>
        <v>0</v>
      </c>
      <c r="M37" s="34"/>
      <c r="N37" s="34"/>
      <c r="O37" s="34"/>
    </row>
    <row r="38" spans="1:28">
      <c r="M38" s="34"/>
      <c r="N38" s="34"/>
      <c r="O38" s="34"/>
    </row>
    <row r="39" spans="1:28">
      <c r="A39" t="s">
        <v>52</v>
      </c>
    </row>
  </sheetData>
  <sheetProtection algorithmName="SHA-512" hashValue="mBTEJiU3qnkYbZ1XzZCcU1sddXepwxfIE6aemc/SPo2MraXNC2aR5oW/tbJYzkwIEmx5eUDAEwYnJFcx1K6CXA==" saltValue="tZz5q1EDutleaQiA01Vr2Q=="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7">
      <formula1>$R$1:$R$8</formula1>
    </dataValidation>
    <dataValidation type="list" allowBlank="1" showInputMessage="1" showErrorMessage="1" sqref="B12">
      <formula1>$Q$1:$Q$4</formula1>
    </dataValidation>
    <dataValidation type="list" allowBlank="1" showInputMessage="1" showErrorMessage="1" sqref="B6">
      <formula1>Yr_Construction</formula1>
    </dataValidation>
    <dataValidation type="list" allowBlank="1" showInputMessage="1" showErrorMessage="1" sqref="B3">
      <formula1>Dwelling</formula1>
    </dataValidation>
    <dataValidation type="list" allowBlank="1" showInputMessage="1" showErrorMessage="1" sqref="B4">
      <formula1>proj_cat</formula1>
    </dataValidation>
    <dataValidation type="list" allowBlank="1" showInputMessage="1" showErrorMessage="1" sqref="A22:A36">
      <formula1>$M$1:$M$16</formula1>
    </dataValidation>
  </dataValidations>
  <pageMargins left="0.7" right="0.7" top="0.75" bottom="0.75" header="0.3" footer="0.3"/>
  <pageSetup scale="3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B38"/>
  <sheetViews>
    <sheetView topLeftCell="A13" zoomScale="80" zoomScaleNormal="80" workbookViewId="0">
      <selection activeCell="A26" sqref="A26"/>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42578125" customWidth="1"/>
    <col min="8" max="8" width="16.140625" customWidth="1"/>
    <col min="9" max="26" width="7.7109375" hidden="1" customWidth="1"/>
    <col min="27" max="48" width="7.7109375" customWidth="1"/>
    <col min="16367" max="16384" width="2" customWidth="1"/>
  </cols>
  <sheetData>
    <row r="1" spans="1:28">
      <c r="M1" t="s">
        <v>159</v>
      </c>
      <c r="N1" t="s">
        <v>159</v>
      </c>
      <c r="O1" t="s">
        <v>159</v>
      </c>
      <c r="Q1" t="s">
        <v>159</v>
      </c>
      <c r="R1" t="s">
        <v>159</v>
      </c>
      <c r="V1" t="s">
        <v>159</v>
      </c>
      <c r="W1" s="34" t="s">
        <v>159</v>
      </c>
      <c r="X1" s="34" t="s">
        <v>159</v>
      </c>
    </row>
    <row r="2" spans="1:28" ht="21" customHeight="1" thickBot="1">
      <c r="M2" t="s">
        <v>192</v>
      </c>
      <c r="N2" s="34" t="s">
        <v>193</v>
      </c>
      <c r="O2" s="34" t="s">
        <v>194</v>
      </c>
      <c r="Q2" s="35" t="s">
        <v>195</v>
      </c>
      <c r="R2" s="35" t="s">
        <v>196</v>
      </c>
      <c r="V2" t="s">
        <v>197</v>
      </c>
      <c r="W2" s="34" t="s">
        <v>198</v>
      </c>
      <c r="X2" s="34" t="s">
        <v>199</v>
      </c>
    </row>
    <row r="3" spans="1:28" s="36" customFormat="1" ht="21" customHeight="1" thickBot="1">
      <c r="A3" s="125" t="s">
        <v>129</v>
      </c>
      <c r="B3" s="123"/>
      <c r="H3" s="132"/>
      <c r="M3" t="s">
        <v>200</v>
      </c>
      <c r="N3" s="34" t="s">
        <v>193</v>
      </c>
      <c r="O3" s="34" t="s">
        <v>194</v>
      </c>
      <c r="Q3" s="37" t="s">
        <v>201</v>
      </c>
      <c r="R3" s="37" t="s">
        <v>202</v>
      </c>
      <c r="V3" t="s">
        <v>203</v>
      </c>
      <c r="W3" t="s">
        <v>204</v>
      </c>
      <c r="X3" t="s">
        <v>205</v>
      </c>
      <c r="Y3"/>
      <c r="Z3"/>
      <c r="AA3"/>
      <c r="AB3"/>
    </row>
    <row r="4" spans="1:28" ht="15.75" customHeight="1" thickBot="1">
      <c r="A4" s="50"/>
      <c r="B4" s="50"/>
      <c r="H4" s="131"/>
      <c r="M4" s="38" t="s">
        <v>206</v>
      </c>
      <c r="N4" s="34" t="s">
        <v>193</v>
      </c>
      <c r="O4" s="34" t="s">
        <v>194</v>
      </c>
      <c r="Q4" s="35" t="s">
        <v>207</v>
      </c>
      <c r="R4" s="35" t="s">
        <v>208</v>
      </c>
    </row>
    <row r="5" spans="1:28" ht="18.600000000000001" customHeight="1">
      <c r="A5" s="111" t="s">
        <v>130</v>
      </c>
      <c r="B5" s="98"/>
      <c r="C5" s="39"/>
      <c r="D5" s="40"/>
      <c r="H5" s="131"/>
      <c r="M5" t="s">
        <v>209</v>
      </c>
      <c r="N5" t="s">
        <v>210</v>
      </c>
      <c r="O5" s="34" t="s">
        <v>211</v>
      </c>
      <c r="P5" s="34"/>
      <c r="Q5" s="35"/>
      <c r="R5" s="35" t="s">
        <v>212</v>
      </c>
    </row>
    <row r="6" spans="1:28" ht="18.600000000000001" customHeight="1">
      <c r="A6" s="112" t="s">
        <v>131</v>
      </c>
      <c r="B6" s="99"/>
      <c r="C6" s="41"/>
      <c r="D6" s="42"/>
      <c r="H6" s="131"/>
      <c r="M6" t="s">
        <v>213</v>
      </c>
      <c r="N6" t="s">
        <v>214</v>
      </c>
      <c r="O6" s="34" t="s">
        <v>215</v>
      </c>
      <c r="Q6" s="35"/>
      <c r="R6" s="35" t="s">
        <v>216</v>
      </c>
    </row>
    <row r="7" spans="1:28" ht="18.600000000000001" customHeight="1">
      <c r="A7" s="112" t="s">
        <v>217</v>
      </c>
      <c r="B7" s="100"/>
      <c r="C7" s="41"/>
      <c r="D7" s="42"/>
      <c r="H7" s="131"/>
      <c r="M7" t="s">
        <v>218</v>
      </c>
      <c r="N7" s="34" t="s">
        <v>214</v>
      </c>
      <c r="O7" s="34" t="s">
        <v>219</v>
      </c>
      <c r="Q7" s="35"/>
      <c r="R7" s="35" t="s">
        <v>220</v>
      </c>
    </row>
    <row r="8" spans="1:28" ht="18.600000000000001" customHeight="1">
      <c r="A8" s="113" t="s">
        <v>221</v>
      </c>
      <c r="B8" s="100"/>
      <c r="C8" s="39"/>
      <c r="D8" s="40"/>
      <c r="H8" s="131"/>
      <c r="M8" t="s">
        <v>222</v>
      </c>
      <c r="N8" s="34" t="s">
        <v>223</v>
      </c>
      <c r="O8" s="34" t="s">
        <v>224</v>
      </c>
      <c r="Q8" s="35"/>
      <c r="R8" s="35" t="s">
        <v>225</v>
      </c>
    </row>
    <row r="9" spans="1:28" ht="18.600000000000001" customHeight="1">
      <c r="A9" s="113" t="s">
        <v>133</v>
      </c>
      <c r="B9" s="100"/>
      <c r="C9" s="39"/>
      <c r="D9" s="40"/>
      <c r="H9" s="131"/>
      <c r="M9" s="50" t="s">
        <v>226</v>
      </c>
      <c r="N9" s="28" t="s">
        <v>223</v>
      </c>
      <c r="O9" s="28" t="s">
        <v>227</v>
      </c>
      <c r="Q9" s="35"/>
      <c r="R9" s="35"/>
    </row>
    <row r="10" spans="1:28" ht="18.600000000000001" customHeight="1">
      <c r="A10" s="113" t="s">
        <v>134</v>
      </c>
      <c r="B10" s="100"/>
      <c r="C10" s="39"/>
      <c r="D10" s="40"/>
      <c r="H10" s="131"/>
      <c r="I10" t="s">
        <v>52</v>
      </c>
      <c r="M10" t="s">
        <v>228</v>
      </c>
      <c r="N10" s="34" t="s">
        <v>198</v>
      </c>
      <c r="O10" s="34" t="s">
        <v>229</v>
      </c>
      <c r="Q10" s="35"/>
      <c r="R10" s="35"/>
    </row>
    <row r="11" spans="1:28" ht="18.600000000000001" customHeight="1">
      <c r="A11" s="113" t="s">
        <v>230</v>
      </c>
      <c r="B11" s="100"/>
      <c r="C11" s="39"/>
      <c r="D11" s="40"/>
      <c r="H11" s="131"/>
      <c r="M11" t="s">
        <v>231</v>
      </c>
      <c r="N11" s="34" t="s">
        <v>198</v>
      </c>
      <c r="O11" s="34" t="s">
        <v>232</v>
      </c>
      <c r="Q11" s="35"/>
      <c r="R11" s="35"/>
    </row>
    <row r="12" spans="1:28" ht="18.600000000000001" customHeight="1">
      <c r="A12" s="113" t="s">
        <v>233</v>
      </c>
      <c r="B12" s="100"/>
      <c r="C12" s="509" t="s">
        <v>234</v>
      </c>
      <c r="D12" s="507"/>
      <c r="H12" s="131"/>
      <c r="M12" t="s">
        <v>235</v>
      </c>
      <c r="N12" s="34" t="s">
        <v>159</v>
      </c>
      <c r="O12" s="34" t="s">
        <v>236</v>
      </c>
      <c r="Q12" s="35"/>
      <c r="R12" s="35"/>
    </row>
    <row r="13" spans="1:28" ht="18.600000000000001" customHeight="1">
      <c r="A13" s="113" t="s">
        <v>237</v>
      </c>
      <c r="B13" s="100"/>
      <c r="C13" s="509" t="s">
        <v>234</v>
      </c>
      <c r="D13" s="507"/>
      <c r="H13" s="131"/>
      <c r="I13" t="s">
        <v>52</v>
      </c>
      <c r="M13" t="s">
        <v>238</v>
      </c>
      <c r="N13" t="s">
        <v>239</v>
      </c>
      <c r="O13" t="s">
        <v>261</v>
      </c>
      <c r="Q13" s="35"/>
      <c r="R13" s="35"/>
    </row>
    <row r="14" spans="1:28" ht="18.600000000000001" customHeight="1">
      <c r="A14" s="113" t="s">
        <v>241</v>
      </c>
      <c r="B14" s="100"/>
      <c r="C14" s="509" t="s">
        <v>234</v>
      </c>
      <c r="D14" s="507"/>
      <c r="H14" s="131"/>
      <c r="M14" t="s">
        <v>242</v>
      </c>
      <c r="N14" t="s">
        <v>243</v>
      </c>
      <c r="O14" t="s">
        <v>244</v>
      </c>
    </row>
    <row r="15" spans="1:28" ht="18.600000000000001" customHeight="1">
      <c r="A15" s="112" t="s">
        <v>245</v>
      </c>
      <c r="B15" s="100"/>
      <c r="C15" s="509" t="s">
        <v>246</v>
      </c>
      <c r="D15" s="507"/>
      <c r="H15" s="131"/>
      <c r="M15" t="s">
        <v>247</v>
      </c>
      <c r="N15" s="34" t="s">
        <v>159</v>
      </c>
      <c r="O15" s="34" t="s">
        <v>248</v>
      </c>
    </row>
    <row r="16" spans="1:28" ht="18.600000000000001" customHeight="1">
      <c r="A16" s="112" t="s">
        <v>249</v>
      </c>
      <c r="B16" s="101"/>
      <c r="C16" s="509"/>
      <c r="D16" s="507"/>
      <c r="E16" s="503"/>
      <c r="F16" s="503"/>
      <c r="G16" s="503"/>
      <c r="H16" s="131"/>
      <c r="M16" t="s">
        <v>262</v>
      </c>
      <c r="N16" s="34"/>
      <c r="O16" s="34"/>
    </row>
    <row r="17" spans="1:15" ht="18.600000000000001" customHeight="1">
      <c r="A17" s="112" t="s">
        <v>250</v>
      </c>
      <c r="B17" s="101"/>
      <c r="C17" s="509" t="s">
        <v>251</v>
      </c>
      <c r="D17" s="507"/>
      <c r="E17" s="308"/>
      <c r="F17" s="308"/>
      <c r="G17" s="308"/>
      <c r="H17" s="131"/>
      <c r="N17" s="34"/>
      <c r="O17" s="34"/>
    </row>
    <row r="18" spans="1:15" ht="18.600000000000001" customHeight="1" thickBot="1">
      <c r="A18" s="114" t="s">
        <v>252</v>
      </c>
      <c r="B18" s="247">
        <f>SUM(H37)</f>
        <v>0</v>
      </c>
      <c r="C18" s="12"/>
      <c r="D18" s="12"/>
      <c r="E18" s="308"/>
      <c r="F18" s="308"/>
      <c r="G18" s="308"/>
      <c r="H18" s="131"/>
      <c r="N18" s="34"/>
      <c r="O18" s="34"/>
    </row>
    <row r="19" spans="1:15" ht="18.600000000000001" customHeight="1" thickBot="1">
      <c r="A19" s="11"/>
      <c r="B19" s="13"/>
      <c r="C19" s="11"/>
      <c r="D19" s="43"/>
      <c r="E19" s="11"/>
      <c r="F19" s="44"/>
      <c r="G19" s="44"/>
      <c r="H19" s="133"/>
    </row>
    <row r="20" spans="1:15" ht="66.75" customHeight="1" thickBot="1">
      <c r="A20" s="499" t="s">
        <v>253</v>
      </c>
      <c r="B20" s="500"/>
      <c r="C20" s="500"/>
      <c r="D20" s="500"/>
      <c r="E20" s="500"/>
      <c r="F20" s="500"/>
      <c r="G20" s="500"/>
      <c r="H20" s="501"/>
    </row>
    <row r="21" spans="1:15" ht="74.25" customHeight="1">
      <c r="A21" s="146" t="s">
        <v>254</v>
      </c>
      <c r="B21" s="146" t="s">
        <v>255</v>
      </c>
      <c r="C21" s="147" t="s">
        <v>256</v>
      </c>
      <c r="D21" s="146" t="s">
        <v>255</v>
      </c>
      <c r="E21" s="148" t="s">
        <v>257</v>
      </c>
      <c r="F21" s="148" t="s">
        <v>258</v>
      </c>
      <c r="G21" s="148" t="s">
        <v>259</v>
      </c>
      <c r="H21" s="292" t="s">
        <v>260</v>
      </c>
    </row>
    <row r="22" spans="1:15">
      <c r="A22" s="141"/>
      <c r="B22" s="81" t="e">
        <f t="shared" ref="B22:B36" si="0">VLOOKUP(A22,$M$1:$O$36,2,)</f>
        <v>#N/A</v>
      </c>
      <c r="C22" s="65"/>
      <c r="D22" s="81" t="e">
        <f t="shared" ref="D22:D36" si="1">VLOOKUP(A22,$M$1:$O$36,3,)</f>
        <v>#N/A</v>
      </c>
      <c r="E22" s="65"/>
      <c r="F22" s="65"/>
      <c r="G22" s="53"/>
      <c r="H22" s="283"/>
      <c r="O22" s="34"/>
    </row>
    <row r="23" spans="1:15">
      <c r="A23" s="141"/>
      <c r="B23" s="81" t="e">
        <f t="shared" si="0"/>
        <v>#N/A</v>
      </c>
      <c r="C23" s="65"/>
      <c r="D23" s="81" t="e">
        <f t="shared" si="1"/>
        <v>#N/A</v>
      </c>
      <c r="E23" s="65"/>
      <c r="F23" s="65"/>
      <c r="G23" s="82"/>
      <c r="H23" s="150"/>
      <c r="N23" s="34"/>
      <c r="O23" s="34"/>
    </row>
    <row r="24" spans="1:15">
      <c r="A24" s="141"/>
      <c r="B24" s="81" t="e">
        <f t="shared" si="0"/>
        <v>#N/A</v>
      </c>
      <c r="C24" s="65"/>
      <c r="D24" s="81" t="e">
        <f t="shared" si="1"/>
        <v>#N/A</v>
      </c>
      <c r="E24" s="65"/>
      <c r="F24" s="65"/>
      <c r="G24" s="53"/>
      <c r="H24" s="150"/>
      <c r="N24" s="34"/>
      <c r="O24" s="34"/>
    </row>
    <row r="25" spans="1:15">
      <c r="A25" s="141"/>
      <c r="B25" s="81" t="e">
        <f t="shared" ref="B25:B27" si="2">VLOOKUP(A25,$M$1:$O$36,2,)</f>
        <v>#N/A</v>
      </c>
      <c r="C25" s="65"/>
      <c r="D25" s="81" t="e">
        <f t="shared" ref="D25:D27" si="3">VLOOKUP(A25,$M$1:$O$36,3,)</f>
        <v>#N/A</v>
      </c>
      <c r="E25" s="65"/>
      <c r="F25" s="65"/>
      <c r="G25" s="53"/>
      <c r="H25" s="150"/>
      <c r="N25" s="34"/>
      <c r="O25" s="34"/>
    </row>
    <row r="26" spans="1:15">
      <c r="A26" s="141"/>
      <c r="B26" s="81" t="e">
        <f t="shared" si="2"/>
        <v>#N/A</v>
      </c>
      <c r="C26" s="65"/>
      <c r="D26" s="81" t="e">
        <f t="shared" si="3"/>
        <v>#N/A</v>
      </c>
      <c r="E26" s="65"/>
      <c r="F26" s="65"/>
      <c r="G26" s="53"/>
      <c r="H26" s="150"/>
      <c r="N26" s="34"/>
      <c r="O26" s="34"/>
    </row>
    <row r="27" spans="1:15">
      <c r="A27" s="141"/>
      <c r="B27" s="81" t="e">
        <f t="shared" si="2"/>
        <v>#N/A</v>
      </c>
      <c r="C27" s="65"/>
      <c r="D27" s="81" t="e">
        <f t="shared" si="3"/>
        <v>#N/A</v>
      </c>
      <c r="E27" s="65"/>
      <c r="F27" s="65"/>
      <c r="G27" s="53"/>
      <c r="H27" s="150"/>
      <c r="N27" s="34"/>
      <c r="O27" s="34"/>
    </row>
    <row r="28" spans="1:15">
      <c r="A28" s="141"/>
      <c r="B28" s="81" t="e">
        <f t="shared" si="0"/>
        <v>#N/A</v>
      </c>
      <c r="C28" s="65"/>
      <c r="D28" s="81" t="e">
        <f t="shared" si="1"/>
        <v>#N/A</v>
      </c>
      <c r="E28" s="65"/>
      <c r="F28" s="65"/>
      <c r="G28" s="53"/>
      <c r="H28" s="150"/>
    </row>
    <row r="29" spans="1:15">
      <c r="A29" s="141"/>
      <c r="B29" s="81" t="e">
        <f t="shared" si="0"/>
        <v>#N/A</v>
      </c>
      <c r="C29" s="65"/>
      <c r="D29" s="81" t="e">
        <f t="shared" si="1"/>
        <v>#N/A</v>
      </c>
      <c r="E29" s="65"/>
      <c r="F29" s="65"/>
      <c r="G29" s="53"/>
      <c r="H29" s="150"/>
    </row>
    <row r="30" spans="1:15">
      <c r="A30" s="141"/>
      <c r="B30" s="81" t="e">
        <f t="shared" si="0"/>
        <v>#N/A</v>
      </c>
      <c r="C30" s="65"/>
      <c r="D30" s="81" t="e">
        <f t="shared" si="1"/>
        <v>#N/A</v>
      </c>
      <c r="E30" s="65"/>
      <c r="F30" s="65"/>
      <c r="G30" s="53"/>
      <c r="H30" s="150"/>
    </row>
    <row r="31" spans="1:15">
      <c r="A31" s="141"/>
      <c r="B31" s="81" t="e">
        <f t="shared" si="0"/>
        <v>#N/A</v>
      </c>
      <c r="C31" s="65"/>
      <c r="D31" s="81" t="e">
        <f t="shared" si="1"/>
        <v>#N/A</v>
      </c>
      <c r="E31" s="65"/>
      <c r="F31" s="65"/>
      <c r="G31" s="53"/>
      <c r="H31" s="150"/>
    </row>
    <row r="32" spans="1:15">
      <c r="A32" s="141"/>
      <c r="B32" s="81" t="e">
        <f t="shared" si="0"/>
        <v>#N/A</v>
      </c>
      <c r="C32" s="65"/>
      <c r="D32" s="81" t="e">
        <f t="shared" si="1"/>
        <v>#N/A</v>
      </c>
      <c r="E32" s="65"/>
      <c r="F32" s="65"/>
      <c r="G32" s="53"/>
      <c r="H32" s="150"/>
    </row>
    <row r="33" spans="1:28">
      <c r="A33" s="141"/>
      <c r="B33" s="81" t="e">
        <f t="shared" si="0"/>
        <v>#N/A</v>
      </c>
      <c r="C33" s="65"/>
      <c r="D33" s="81" t="e">
        <f t="shared" si="1"/>
        <v>#N/A</v>
      </c>
      <c r="E33" s="65"/>
      <c r="F33" s="65"/>
      <c r="G33" s="53"/>
      <c r="H33" s="150"/>
      <c r="V33" s="34"/>
      <c r="W33" s="34"/>
      <c r="X33" s="34"/>
      <c r="Y33" s="34"/>
      <c r="Z33" s="34"/>
      <c r="AA33" s="34"/>
      <c r="AB33" s="34"/>
    </row>
    <row r="34" spans="1:28">
      <c r="A34" s="141"/>
      <c r="B34" s="81" t="e">
        <f t="shared" si="0"/>
        <v>#N/A</v>
      </c>
      <c r="C34" s="65"/>
      <c r="D34" s="81" t="e">
        <f t="shared" si="1"/>
        <v>#N/A</v>
      </c>
      <c r="E34" s="65"/>
      <c r="F34" s="65"/>
      <c r="G34" s="53"/>
      <c r="H34" s="150"/>
      <c r="V34" s="34"/>
      <c r="W34" s="34"/>
      <c r="X34" s="34"/>
      <c r="Y34" s="34"/>
      <c r="Z34" s="34"/>
      <c r="AA34" s="34"/>
      <c r="AB34" s="34"/>
    </row>
    <row r="35" spans="1:28" s="34" customFormat="1">
      <c r="A35" s="141"/>
      <c r="B35" s="81" t="e">
        <f t="shared" si="0"/>
        <v>#N/A</v>
      </c>
      <c r="C35" s="65"/>
      <c r="D35" s="81" t="e">
        <f t="shared" si="1"/>
        <v>#N/A</v>
      </c>
      <c r="E35" s="65"/>
      <c r="F35" s="65"/>
      <c r="G35" s="65"/>
      <c r="H35" s="151"/>
      <c r="M35"/>
      <c r="N35"/>
      <c r="O35"/>
      <c r="V35"/>
      <c r="W35"/>
      <c r="X35"/>
      <c r="Y35"/>
      <c r="Z35"/>
      <c r="AA35"/>
      <c r="AB35"/>
    </row>
    <row r="36" spans="1:28" s="34" customFormat="1" ht="15.75" thickBot="1">
      <c r="A36" s="141"/>
      <c r="B36" s="81" t="e">
        <f t="shared" si="0"/>
        <v>#N/A</v>
      </c>
      <c r="C36" s="65"/>
      <c r="D36" s="81" t="e">
        <f t="shared" si="1"/>
        <v>#N/A</v>
      </c>
      <c r="E36" s="83"/>
      <c r="F36" s="83"/>
      <c r="G36" s="129"/>
      <c r="H36" s="152"/>
      <c r="M36"/>
      <c r="N36"/>
      <c r="O36"/>
      <c r="V36"/>
      <c r="W36"/>
      <c r="X36"/>
      <c r="Y36"/>
      <c r="Z36"/>
      <c r="AA36"/>
      <c r="AB36"/>
    </row>
    <row r="37" spans="1:28" ht="15.75" thickBot="1">
      <c r="A37" s="84" t="s">
        <v>147</v>
      </c>
      <c r="B37" s="85"/>
      <c r="C37" s="85"/>
      <c r="D37" s="85"/>
      <c r="E37" s="86"/>
      <c r="F37" s="86"/>
      <c r="G37" s="127"/>
      <c r="H37" s="153">
        <f>SUM(H22:H36)</f>
        <v>0</v>
      </c>
      <c r="M37" s="34"/>
      <c r="N37" s="34"/>
      <c r="O37" s="34"/>
    </row>
    <row r="38" spans="1:28">
      <c r="M38" s="34"/>
      <c r="N38" s="34"/>
      <c r="O38" s="34"/>
    </row>
  </sheetData>
  <sheetProtection algorithmName="SHA-512" hashValue="7EoHzLVcmrgXAeHNHbo3Ey8rG/6/CPSowuOcdCQ78O8aLMsaoX+WbQFyLhqtFjk7DnZ1eRE8eq/Y/kdkr739Sw==" saltValue="I2jMP5iV0jaLGCHqDTwWew==" spinCount="100000" sheet="1" deleteColumns="0" selectLockedCells="1"/>
  <mergeCells count="8">
    <mergeCell ref="C17:D17"/>
    <mergeCell ref="A20:H20"/>
    <mergeCell ref="C12:D12"/>
    <mergeCell ref="C13:D13"/>
    <mergeCell ref="C14:D14"/>
    <mergeCell ref="C15:D15"/>
    <mergeCell ref="C16:D16"/>
    <mergeCell ref="E16:G16"/>
  </mergeCells>
  <dataValidations count="6">
    <dataValidation type="list" allowBlank="1" showInputMessage="1" showErrorMessage="1" sqref="B4">
      <formula1>proj_cat</formula1>
    </dataValidation>
    <dataValidation type="list" allowBlank="1" showInputMessage="1" showErrorMessage="1" sqref="B3">
      <formula1>Dwelling</formula1>
    </dataValidation>
    <dataValidation type="list" allowBlank="1" showInputMessage="1" showErrorMessage="1" sqref="B6">
      <formula1>Yr_Construction</formula1>
    </dataValidation>
    <dataValidation type="list" allowBlank="1" showInputMessage="1" showErrorMessage="1" sqref="B12">
      <formula1>$Q$1:$Q$4</formula1>
    </dataValidation>
    <dataValidation type="list" allowBlank="1" showInputMessage="1" showErrorMessage="1" sqref="B7">
      <formula1>$R$1:$R$8</formula1>
    </dataValidation>
    <dataValidation type="list" allowBlank="1" showInputMessage="1" showErrorMessage="1" sqref="A22:A36">
      <formula1>$M$1:$M$16</formula1>
    </dataValidation>
  </dataValidations>
  <pageMargins left="0.7" right="0.7" top="0.75" bottom="0.75" header="0.3" footer="0.3"/>
  <pageSetup scale="3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B40"/>
  <sheetViews>
    <sheetView zoomScale="90" zoomScaleNormal="90" workbookViewId="0">
      <selection activeCell="A28" sqref="A28"/>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42578125" customWidth="1"/>
    <col min="8" max="8" width="15.7109375" customWidth="1"/>
    <col min="9" max="26" width="7.7109375" hidden="1" customWidth="1"/>
    <col min="27" max="56" width="7.7109375" customWidth="1"/>
    <col min="16367" max="16384" width="2" customWidth="1"/>
  </cols>
  <sheetData>
    <row r="1" spans="1:28">
      <c r="M1" t="s">
        <v>159</v>
      </c>
      <c r="N1" t="s">
        <v>159</v>
      </c>
      <c r="O1" t="s">
        <v>159</v>
      </c>
      <c r="Q1" t="s">
        <v>159</v>
      </c>
      <c r="R1" t="s">
        <v>159</v>
      </c>
      <c r="V1" t="s">
        <v>159</v>
      </c>
      <c r="W1" s="34" t="s">
        <v>159</v>
      </c>
      <c r="X1" s="34" t="s">
        <v>159</v>
      </c>
    </row>
    <row r="2" spans="1:28" ht="21" customHeight="1" thickBot="1">
      <c r="M2" t="s">
        <v>192</v>
      </c>
      <c r="N2" s="34" t="s">
        <v>193</v>
      </c>
      <c r="O2" s="34" t="s">
        <v>194</v>
      </c>
      <c r="Q2" s="35" t="s">
        <v>195</v>
      </c>
      <c r="R2" s="35" t="s">
        <v>196</v>
      </c>
      <c r="V2" t="s">
        <v>197</v>
      </c>
      <c r="W2" s="34" t="s">
        <v>198</v>
      </c>
      <c r="X2" s="34" t="s">
        <v>199</v>
      </c>
    </row>
    <row r="3" spans="1:28" s="36" customFormat="1" ht="21" customHeight="1" thickBot="1">
      <c r="A3" s="125" t="s">
        <v>129</v>
      </c>
      <c r="B3" s="123"/>
      <c r="H3" s="132"/>
      <c r="M3" t="s">
        <v>200</v>
      </c>
      <c r="N3" s="34" t="s">
        <v>193</v>
      </c>
      <c r="O3" s="34" t="s">
        <v>194</v>
      </c>
      <c r="Q3" s="37" t="s">
        <v>201</v>
      </c>
      <c r="R3" s="37" t="s">
        <v>202</v>
      </c>
      <c r="V3" t="s">
        <v>203</v>
      </c>
      <c r="W3" t="s">
        <v>204</v>
      </c>
      <c r="X3" t="s">
        <v>205</v>
      </c>
      <c r="Y3"/>
      <c r="Z3"/>
      <c r="AA3"/>
      <c r="AB3"/>
    </row>
    <row r="4" spans="1:28" ht="15.75" customHeight="1" thickBot="1">
      <c r="A4" s="50"/>
      <c r="B4" s="50"/>
      <c r="H4" s="131"/>
      <c r="M4" s="38" t="s">
        <v>206</v>
      </c>
      <c r="N4" s="34" t="s">
        <v>193</v>
      </c>
      <c r="O4" s="34" t="s">
        <v>194</v>
      </c>
      <c r="Q4" s="35" t="s">
        <v>207</v>
      </c>
      <c r="R4" s="35" t="s">
        <v>208</v>
      </c>
    </row>
    <row r="5" spans="1:28" ht="18.600000000000001" customHeight="1">
      <c r="A5" s="111" t="s">
        <v>130</v>
      </c>
      <c r="B5" s="98"/>
      <c r="C5" s="39"/>
      <c r="D5" s="40"/>
      <c r="H5" s="131"/>
      <c r="M5" t="s">
        <v>209</v>
      </c>
      <c r="N5" t="s">
        <v>210</v>
      </c>
      <c r="O5" s="34" t="s">
        <v>211</v>
      </c>
      <c r="P5" s="34"/>
      <c r="Q5" s="35"/>
      <c r="R5" s="35" t="s">
        <v>212</v>
      </c>
    </row>
    <row r="6" spans="1:28" ht="18.600000000000001" customHeight="1">
      <c r="A6" s="112" t="s">
        <v>131</v>
      </c>
      <c r="B6" s="99"/>
      <c r="C6" s="41"/>
      <c r="D6" s="42"/>
      <c r="H6" s="131"/>
      <c r="M6" t="s">
        <v>213</v>
      </c>
      <c r="N6" t="s">
        <v>214</v>
      </c>
      <c r="O6" s="34" t="s">
        <v>215</v>
      </c>
      <c r="Q6" s="35"/>
      <c r="R6" s="35" t="s">
        <v>216</v>
      </c>
    </row>
    <row r="7" spans="1:28" ht="18.600000000000001" customHeight="1">
      <c r="A7" s="112" t="s">
        <v>217</v>
      </c>
      <c r="B7" s="100"/>
      <c r="C7" s="41"/>
      <c r="D7" s="42"/>
      <c r="H7" s="131"/>
      <c r="M7" t="s">
        <v>218</v>
      </c>
      <c r="N7" s="34" t="s">
        <v>214</v>
      </c>
      <c r="O7" s="34" t="s">
        <v>219</v>
      </c>
      <c r="Q7" s="35"/>
      <c r="R7" s="35" t="s">
        <v>220</v>
      </c>
    </row>
    <row r="8" spans="1:28" ht="18.600000000000001" customHeight="1">
      <c r="A8" s="113" t="s">
        <v>221</v>
      </c>
      <c r="B8" s="100"/>
      <c r="C8" s="39"/>
      <c r="D8" s="40"/>
      <c r="H8" s="131"/>
      <c r="M8" t="s">
        <v>222</v>
      </c>
      <c r="N8" s="34" t="s">
        <v>223</v>
      </c>
      <c r="O8" s="34" t="s">
        <v>224</v>
      </c>
      <c r="Q8" s="35"/>
      <c r="R8" s="35" t="s">
        <v>225</v>
      </c>
    </row>
    <row r="9" spans="1:28" ht="18.600000000000001" customHeight="1">
      <c r="A9" s="113" t="s">
        <v>133</v>
      </c>
      <c r="B9" s="100"/>
      <c r="C9" s="39"/>
      <c r="D9" s="40"/>
      <c r="H9" s="131"/>
      <c r="M9" s="50" t="s">
        <v>226</v>
      </c>
      <c r="N9" s="28" t="s">
        <v>223</v>
      </c>
      <c r="O9" s="28" t="s">
        <v>227</v>
      </c>
      <c r="Q9" s="35"/>
      <c r="R9" s="35"/>
    </row>
    <row r="10" spans="1:28" ht="18.600000000000001" customHeight="1">
      <c r="A10" s="113" t="s">
        <v>134</v>
      </c>
      <c r="B10" s="100"/>
      <c r="C10" s="39"/>
      <c r="D10" s="40"/>
      <c r="H10" s="131"/>
      <c r="I10" t="s">
        <v>52</v>
      </c>
      <c r="M10" t="s">
        <v>228</v>
      </c>
      <c r="N10" s="34" t="s">
        <v>198</v>
      </c>
      <c r="O10" s="34" t="s">
        <v>229</v>
      </c>
      <c r="Q10" s="35"/>
      <c r="R10" s="35"/>
    </row>
    <row r="11" spans="1:28" ht="18.600000000000001" customHeight="1">
      <c r="A11" s="113" t="s">
        <v>230</v>
      </c>
      <c r="B11" s="100"/>
      <c r="C11" s="39"/>
      <c r="D11" s="40"/>
      <c r="H11" s="131"/>
      <c r="M11" t="s">
        <v>231</v>
      </c>
      <c r="N11" s="34" t="s">
        <v>198</v>
      </c>
      <c r="O11" s="34" t="s">
        <v>232</v>
      </c>
      <c r="Q11" s="35"/>
      <c r="R11" s="35"/>
    </row>
    <row r="12" spans="1:28" ht="18.600000000000001" customHeight="1">
      <c r="A12" s="113" t="s">
        <v>233</v>
      </c>
      <c r="B12" s="100"/>
      <c r="C12" s="509" t="s">
        <v>234</v>
      </c>
      <c r="D12" s="507"/>
      <c r="H12" s="131"/>
      <c r="M12" t="s">
        <v>235</v>
      </c>
      <c r="N12" s="34" t="s">
        <v>159</v>
      </c>
      <c r="O12" s="34" t="s">
        <v>236</v>
      </c>
      <c r="Q12" s="35"/>
      <c r="R12" s="35"/>
    </row>
    <row r="13" spans="1:28" ht="18.600000000000001" customHeight="1">
      <c r="A13" s="113" t="s">
        <v>237</v>
      </c>
      <c r="B13" s="100"/>
      <c r="C13" s="509" t="s">
        <v>234</v>
      </c>
      <c r="D13" s="507"/>
      <c r="H13" s="131"/>
      <c r="I13" t="s">
        <v>52</v>
      </c>
      <c r="M13" t="s">
        <v>238</v>
      </c>
      <c r="N13" t="s">
        <v>239</v>
      </c>
      <c r="O13" t="s">
        <v>261</v>
      </c>
      <c r="Q13" s="35"/>
      <c r="R13" s="35"/>
    </row>
    <row r="14" spans="1:28" ht="18.600000000000001" customHeight="1">
      <c r="A14" s="113" t="s">
        <v>241</v>
      </c>
      <c r="B14" s="100"/>
      <c r="C14" s="509" t="s">
        <v>234</v>
      </c>
      <c r="D14" s="507"/>
      <c r="H14" s="131"/>
      <c r="M14" t="s">
        <v>242</v>
      </c>
      <c r="N14" t="s">
        <v>243</v>
      </c>
      <c r="O14" t="s">
        <v>244</v>
      </c>
    </row>
    <row r="15" spans="1:28" ht="18.600000000000001" customHeight="1">
      <c r="A15" s="112" t="s">
        <v>245</v>
      </c>
      <c r="B15" s="100"/>
      <c r="C15" s="509" t="s">
        <v>246</v>
      </c>
      <c r="D15" s="507"/>
      <c r="H15" s="131"/>
      <c r="M15" t="s">
        <v>247</v>
      </c>
      <c r="N15" s="34" t="s">
        <v>159</v>
      </c>
      <c r="O15" s="34" t="s">
        <v>248</v>
      </c>
    </row>
    <row r="16" spans="1:28" ht="18.600000000000001" customHeight="1">
      <c r="A16" s="112" t="s">
        <v>249</v>
      </c>
      <c r="B16" s="101"/>
      <c r="C16" s="509"/>
      <c r="D16" s="507"/>
      <c r="E16" s="503"/>
      <c r="F16" s="503"/>
      <c r="G16" s="503"/>
      <c r="H16" s="131"/>
      <c r="M16" t="s">
        <v>262</v>
      </c>
      <c r="N16" s="34"/>
      <c r="O16" s="34"/>
    </row>
    <row r="17" spans="1:15" ht="18.600000000000001" customHeight="1">
      <c r="A17" s="112" t="s">
        <v>250</v>
      </c>
      <c r="B17" s="101"/>
      <c r="C17" s="509" t="s">
        <v>251</v>
      </c>
      <c r="D17" s="507"/>
      <c r="E17" s="308"/>
      <c r="F17" s="308"/>
      <c r="G17" s="308"/>
      <c r="H17" s="131"/>
      <c r="N17" s="34"/>
      <c r="O17" s="34"/>
    </row>
    <row r="18" spans="1:15" ht="18.600000000000001" customHeight="1">
      <c r="A18" s="112" t="s">
        <v>252</v>
      </c>
      <c r="B18" s="102">
        <f>SUM(H37)</f>
        <v>0</v>
      </c>
      <c r="C18" s="12"/>
      <c r="D18" s="12"/>
      <c r="E18" s="308"/>
      <c r="F18" s="308"/>
      <c r="G18" s="308"/>
      <c r="H18" s="131"/>
      <c r="N18" s="34"/>
      <c r="O18" s="34"/>
    </row>
    <row r="19" spans="1:15" ht="18.600000000000001" customHeight="1" thickBot="1">
      <c r="A19" s="11"/>
      <c r="B19" s="13"/>
      <c r="C19" s="11"/>
      <c r="D19" s="43"/>
      <c r="E19" s="11"/>
      <c r="F19" s="44"/>
      <c r="G19" s="44"/>
      <c r="H19" s="133"/>
    </row>
    <row r="20" spans="1:15" ht="66.75" customHeight="1" thickBot="1">
      <c r="A20" s="499" t="s">
        <v>253</v>
      </c>
      <c r="B20" s="500"/>
      <c r="C20" s="500"/>
      <c r="D20" s="500"/>
      <c r="E20" s="500"/>
      <c r="F20" s="500"/>
      <c r="G20" s="500"/>
      <c r="H20" s="501"/>
    </row>
    <row r="21" spans="1:15" ht="74.25" customHeight="1">
      <c r="A21" s="146" t="s">
        <v>254</v>
      </c>
      <c r="B21" s="146" t="s">
        <v>255</v>
      </c>
      <c r="C21" s="147" t="s">
        <v>256</v>
      </c>
      <c r="D21" s="146" t="s">
        <v>255</v>
      </c>
      <c r="E21" s="148" t="s">
        <v>257</v>
      </c>
      <c r="F21" s="148" t="s">
        <v>258</v>
      </c>
      <c r="G21" s="148" t="s">
        <v>259</v>
      </c>
      <c r="H21" s="149" t="s">
        <v>260</v>
      </c>
    </row>
    <row r="22" spans="1:15">
      <c r="A22" s="191"/>
      <c r="B22" s="81" t="e">
        <f t="shared" ref="B22:B36" si="0">VLOOKUP(A22,$M$1:$O$36,2,)</f>
        <v>#N/A</v>
      </c>
      <c r="C22" s="65"/>
      <c r="D22" s="81" t="e">
        <f>VLOOKUP(A22,$M$1:$O$36,3,)</f>
        <v>#N/A</v>
      </c>
      <c r="E22" s="65"/>
      <c r="F22" s="65"/>
      <c r="G22" s="65"/>
      <c r="H22" s="283"/>
      <c r="O22" s="34"/>
    </row>
    <row r="23" spans="1:15">
      <c r="A23" s="191"/>
      <c r="B23" s="81" t="e">
        <f t="shared" si="0"/>
        <v>#N/A</v>
      </c>
      <c r="C23" s="65"/>
      <c r="D23" s="81" t="e">
        <f>VLOOKUP(A23,$M$1:$O$36,3,)</f>
        <v>#N/A</v>
      </c>
      <c r="E23" s="65"/>
      <c r="F23" s="65"/>
      <c r="G23" s="192"/>
      <c r="H23" s="151"/>
      <c r="N23" s="34"/>
      <c r="O23" s="34"/>
    </row>
    <row r="24" spans="1:15">
      <c r="A24" s="191"/>
      <c r="B24" s="81" t="e">
        <f t="shared" si="0"/>
        <v>#N/A</v>
      </c>
      <c r="C24" s="65"/>
      <c r="D24" s="81" t="e">
        <f>VLOOKUP(A24,$M$1:$O$36,3,)</f>
        <v>#N/A</v>
      </c>
      <c r="E24" s="65"/>
      <c r="F24" s="65"/>
      <c r="G24" s="65"/>
      <c r="H24" s="151"/>
      <c r="N24" s="34"/>
      <c r="O24" s="34"/>
    </row>
    <row r="25" spans="1:15">
      <c r="A25" s="191"/>
      <c r="B25" s="81" t="e">
        <f>VLOOKUP(A25,$M$1:$O$36,2,)</f>
        <v>#N/A</v>
      </c>
      <c r="C25" s="65"/>
      <c r="D25" s="81" t="e">
        <f>VLOOKUP(A25,$M$1:$O$36,3,)</f>
        <v>#N/A</v>
      </c>
      <c r="E25" s="65"/>
      <c r="F25" s="65"/>
      <c r="G25" s="65"/>
      <c r="H25" s="151"/>
    </row>
    <row r="26" spans="1:15">
      <c r="A26" s="191"/>
      <c r="B26" s="81" t="e">
        <f t="shared" ref="B26:B32" si="1">VLOOKUP(A26,$M$1:$O$36,2,)</f>
        <v>#N/A</v>
      </c>
      <c r="C26" s="65"/>
      <c r="D26" s="81" t="e">
        <f t="shared" ref="D26:D32" si="2">VLOOKUP(A26,$M$1:$O$36,3,)</f>
        <v>#N/A</v>
      </c>
      <c r="E26" s="65"/>
      <c r="F26" s="65"/>
      <c r="G26" s="65"/>
      <c r="H26" s="151"/>
    </row>
    <row r="27" spans="1:15">
      <c r="A27" s="191"/>
      <c r="B27" s="81" t="e">
        <f t="shared" si="1"/>
        <v>#N/A</v>
      </c>
      <c r="C27" s="65"/>
      <c r="D27" s="81" t="e">
        <f t="shared" si="2"/>
        <v>#N/A</v>
      </c>
      <c r="E27" s="65"/>
      <c r="F27" s="65"/>
      <c r="G27" s="65"/>
      <c r="H27" s="151"/>
    </row>
    <row r="28" spans="1:15">
      <c r="A28" s="191"/>
      <c r="B28" s="81" t="e">
        <f t="shared" si="1"/>
        <v>#N/A</v>
      </c>
      <c r="C28" s="65"/>
      <c r="D28" s="81" t="e">
        <f t="shared" si="2"/>
        <v>#N/A</v>
      </c>
      <c r="E28" s="65"/>
      <c r="F28" s="65"/>
      <c r="G28" s="65"/>
      <c r="H28" s="151"/>
    </row>
    <row r="29" spans="1:15">
      <c r="A29" s="191"/>
      <c r="B29" s="81" t="e">
        <f t="shared" si="1"/>
        <v>#N/A</v>
      </c>
      <c r="C29" s="65"/>
      <c r="D29" s="81" t="e">
        <f t="shared" si="2"/>
        <v>#N/A</v>
      </c>
      <c r="E29" s="65"/>
      <c r="F29" s="65"/>
      <c r="G29" s="65"/>
      <c r="H29" s="151"/>
    </row>
    <row r="30" spans="1:15">
      <c r="A30" s="191"/>
      <c r="B30" s="81" t="e">
        <f t="shared" si="1"/>
        <v>#N/A</v>
      </c>
      <c r="C30" s="65"/>
      <c r="D30" s="81" t="e">
        <f t="shared" si="2"/>
        <v>#N/A</v>
      </c>
      <c r="E30" s="65"/>
      <c r="F30" s="65"/>
      <c r="G30" s="65"/>
      <c r="H30" s="151"/>
    </row>
    <row r="31" spans="1:15">
      <c r="A31" s="191"/>
      <c r="B31" s="81" t="e">
        <f t="shared" si="1"/>
        <v>#N/A</v>
      </c>
      <c r="C31" s="65"/>
      <c r="D31" s="81" t="e">
        <f t="shared" si="2"/>
        <v>#N/A</v>
      </c>
      <c r="E31" s="65"/>
      <c r="F31" s="65"/>
      <c r="G31" s="65"/>
      <c r="H31" s="151"/>
    </row>
    <row r="32" spans="1:15">
      <c r="A32" s="191"/>
      <c r="B32" s="81" t="e">
        <f t="shared" si="1"/>
        <v>#N/A</v>
      </c>
      <c r="C32" s="65"/>
      <c r="D32" s="81" t="e">
        <f t="shared" si="2"/>
        <v>#N/A</v>
      </c>
      <c r="E32" s="65"/>
      <c r="F32" s="65"/>
      <c r="G32" s="65"/>
      <c r="H32" s="151"/>
    </row>
    <row r="33" spans="1:28" ht="18.75" customHeight="1">
      <c r="A33" s="191"/>
      <c r="B33" s="81" t="e">
        <f t="shared" si="0"/>
        <v>#N/A</v>
      </c>
      <c r="C33" s="65"/>
      <c r="D33" s="81" t="e">
        <f>VLOOKUP(A33,$M$1:$O$36,3,)</f>
        <v>#N/A</v>
      </c>
      <c r="E33" s="65"/>
      <c r="F33" s="65"/>
      <c r="G33" s="65"/>
      <c r="H33" s="151"/>
      <c r="V33" s="34"/>
      <c r="W33" s="34"/>
      <c r="X33" s="34"/>
      <c r="Y33" s="34"/>
      <c r="Z33" s="34"/>
      <c r="AA33" s="34"/>
      <c r="AB33" s="34"/>
    </row>
    <row r="34" spans="1:28">
      <c r="A34" s="191"/>
      <c r="B34" s="81" t="e">
        <f t="shared" si="0"/>
        <v>#N/A</v>
      </c>
      <c r="C34" s="65"/>
      <c r="D34" s="81" t="e">
        <f>VLOOKUP(A34,$M$1:$O$36,3,)</f>
        <v>#N/A</v>
      </c>
      <c r="E34" s="65"/>
      <c r="F34" s="65"/>
      <c r="G34" s="65"/>
      <c r="H34" s="151"/>
      <c r="V34" s="34"/>
      <c r="W34" s="34"/>
      <c r="X34" s="34"/>
      <c r="Y34" s="34"/>
      <c r="Z34" s="34"/>
      <c r="AA34" s="34"/>
      <c r="AB34" s="34"/>
    </row>
    <row r="35" spans="1:28" s="34" customFormat="1">
      <c r="A35" s="191"/>
      <c r="B35" s="81" t="e">
        <f t="shared" si="0"/>
        <v>#N/A</v>
      </c>
      <c r="C35" s="65"/>
      <c r="D35" s="81" t="e">
        <f>VLOOKUP(A35,$M$1:$O$36,3,)</f>
        <v>#N/A</v>
      </c>
      <c r="E35" s="65"/>
      <c r="F35" s="65"/>
      <c r="G35" s="65"/>
      <c r="H35" s="151"/>
      <c r="M35"/>
      <c r="N35"/>
      <c r="O35"/>
      <c r="V35"/>
      <c r="W35"/>
      <c r="X35"/>
      <c r="Y35"/>
      <c r="Z35"/>
      <c r="AA35"/>
      <c r="AB35"/>
    </row>
    <row r="36" spans="1:28" s="34" customFormat="1" ht="15.75" thickBot="1">
      <c r="A36" s="191"/>
      <c r="B36" s="81" t="e">
        <f t="shared" si="0"/>
        <v>#N/A</v>
      </c>
      <c r="C36" s="65"/>
      <c r="D36" s="81" t="e">
        <f>VLOOKUP(A36,$M$1:$O$36,3,)</f>
        <v>#N/A</v>
      </c>
      <c r="E36" s="83"/>
      <c r="F36" s="83"/>
      <c r="G36" s="129"/>
      <c r="H36" s="152"/>
      <c r="M36"/>
      <c r="N36"/>
      <c r="O36"/>
      <c r="V36"/>
      <c r="W36"/>
      <c r="X36"/>
      <c r="Y36"/>
      <c r="Z36"/>
      <c r="AA36"/>
      <c r="AB36"/>
    </row>
    <row r="37" spans="1:28" ht="15.75" thickBot="1">
      <c r="A37" s="84" t="s">
        <v>147</v>
      </c>
      <c r="B37" s="85"/>
      <c r="C37" s="85"/>
      <c r="D37" s="85"/>
      <c r="E37" s="86"/>
      <c r="F37" s="86"/>
      <c r="G37" s="127"/>
      <c r="H37" s="153">
        <f>SUM(H22:H36)</f>
        <v>0</v>
      </c>
      <c r="M37" s="34"/>
      <c r="N37" s="34"/>
      <c r="O37" s="34"/>
    </row>
    <row r="38" spans="1:28">
      <c r="M38" s="34"/>
      <c r="N38" s="34"/>
      <c r="O38" s="34"/>
    </row>
    <row r="40" spans="1:28">
      <c r="A40" t="s">
        <v>52</v>
      </c>
    </row>
  </sheetData>
  <sheetProtection algorithmName="SHA-512" hashValue="EWMtvG+t6eYVFPKmqBvB/j8/nvlKUtUPzNOSSQpk2qg0ExMZn1Q1jBuZgvPVA6xxdvk8xBiNe3G5C6BK4MmhXQ==" saltValue="ALjJQFFew1oP/9TpzgiQfQ==" spinCount="100000" sheet="1" deleteColumns="0" selectLockedCells="1"/>
  <mergeCells count="8">
    <mergeCell ref="C17:D17"/>
    <mergeCell ref="A20:H20"/>
    <mergeCell ref="C12:D12"/>
    <mergeCell ref="C13:D13"/>
    <mergeCell ref="C14:D14"/>
    <mergeCell ref="C15:D15"/>
    <mergeCell ref="C16:D16"/>
    <mergeCell ref="E16:G16"/>
  </mergeCells>
  <dataValidations count="6">
    <dataValidation type="list" allowBlank="1" showInputMessage="1" showErrorMessage="1" sqref="B7">
      <formula1>$R$1:$R$8</formula1>
    </dataValidation>
    <dataValidation type="list" allowBlank="1" showInputMessage="1" showErrorMessage="1" sqref="B12">
      <formula1>$Q$1:$Q$4</formula1>
    </dataValidation>
    <dataValidation type="list" allowBlank="1" showInputMessage="1" showErrorMessage="1" sqref="B6">
      <formula1>Yr_Construction</formula1>
    </dataValidation>
    <dataValidation type="list" allowBlank="1" showInputMessage="1" showErrorMessage="1" sqref="B3">
      <formula1>Dwelling</formula1>
    </dataValidation>
    <dataValidation type="list" allowBlank="1" showInputMessage="1" showErrorMessage="1" sqref="B4">
      <formula1>proj_cat</formula1>
    </dataValidation>
    <dataValidation type="list" allowBlank="1" showInputMessage="1" showErrorMessage="1" sqref="A22:A36">
      <formula1>$M$1:$M$16</formula1>
    </dataValidation>
  </dataValidations>
  <pageMargins left="0.7" right="0.7" top="0.75" bottom="0.75" header="0.3" footer="0.3"/>
  <pageSetup scale="3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23"/>
  <sheetViews>
    <sheetView workbookViewId="0">
      <selection activeCell="E26" sqref="E26"/>
    </sheetView>
  </sheetViews>
  <sheetFormatPr defaultRowHeight="15"/>
  <cols>
    <col min="1" max="1" width="17.5703125" customWidth="1"/>
    <col min="2" max="2" width="17.28515625" customWidth="1"/>
    <col min="3" max="3" width="16.7109375" customWidth="1"/>
    <col min="5" max="5" width="78" customWidth="1"/>
  </cols>
  <sheetData>
    <row r="1" spans="1:5" ht="15.75" thickBot="1">
      <c r="A1" s="1" t="s">
        <v>264</v>
      </c>
      <c r="B1" s="1" t="s">
        <v>265</v>
      </c>
      <c r="C1" s="1" t="s">
        <v>266</v>
      </c>
      <c r="E1" s="6" t="s">
        <v>267</v>
      </c>
    </row>
    <row r="2" spans="1:5" ht="15.75" thickBot="1">
      <c r="A2" s="3">
        <v>0</v>
      </c>
      <c r="B2" s="3">
        <v>0</v>
      </c>
      <c r="C2" s="3">
        <v>0</v>
      </c>
      <c r="E2" s="7" t="s">
        <v>268</v>
      </c>
    </row>
    <row r="3" spans="1:5" ht="15.75" thickBot="1">
      <c r="A3" s="2">
        <v>0.13500000000000001</v>
      </c>
      <c r="B3" s="3">
        <v>0.23</v>
      </c>
      <c r="C3" s="2">
        <v>0.13500000000000001</v>
      </c>
      <c r="E3" s="7" t="s">
        <v>269</v>
      </c>
    </row>
    <row r="4" spans="1:5" ht="15.75" thickBot="1">
      <c r="A4" s="3">
        <v>0.23</v>
      </c>
      <c r="C4" s="3">
        <v>0.23</v>
      </c>
      <c r="E4" s="7" t="s">
        <v>270</v>
      </c>
    </row>
    <row r="5" spans="1:5" ht="15.75" thickBot="1">
      <c r="E5" s="7" t="s">
        <v>271</v>
      </c>
    </row>
    <row r="6" spans="1:5" ht="15.75" thickBot="1">
      <c r="E6" s="7" t="s">
        <v>272</v>
      </c>
    </row>
    <row r="7" spans="1:5" ht="15.75" thickBot="1">
      <c r="E7" s="7" t="s">
        <v>273</v>
      </c>
    </row>
    <row r="8" spans="1:5" ht="15.75" thickBot="1">
      <c r="E8" s="7" t="s">
        <v>274</v>
      </c>
    </row>
    <row r="9" spans="1:5" ht="15.75" thickBot="1">
      <c r="E9" s="7" t="s">
        <v>275</v>
      </c>
    </row>
    <row r="10" spans="1:5" ht="15.75" thickBot="1">
      <c r="E10" s="7" t="s">
        <v>276</v>
      </c>
    </row>
    <row r="13" spans="1:5">
      <c r="E13" s="8" t="s">
        <v>131</v>
      </c>
    </row>
    <row r="14" spans="1:5" ht="15.75" thickBot="1">
      <c r="E14" s="5" t="s">
        <v>277</v>
      </c>
    </row>
    <row r="15" spans="1:5" ht="15.75" thickBot="1">
      <c r="E15" s="7" t="s">
        <v>278</v>
      </c>
    </row>
    <row r="16" spans="1:5" ht="15.75" thickBot="1">
      <c r="E16" s="7" t="s">
        <v>279</v>
      </c>
    </row>
    <row r="17" spans="5:5" ht="15.75" thickBot="1">
      <c r="E17" s="7" t="s">
        <v>280</v>
      </c>
    </row>
    <row r="18" spans="5:5" ht="15.75" thickBot="1">
      <c r="E18" s="7" t="s">
        <v>281</v>
      </c>
    </row>
    <row r="19" spans="5:5" ht="15.75" thickBot="1">
      <c r="E19" s="7" t="s">
        <v>282</v>
      </c>
    </row>
    <row r="20" spans="5:5" ht="15.75" thickBot="1">
      <c r="E20" s="7" t="s">
        <v>283</v>
      </c>
    </row>
    <row r="21" spans="5:5" ht="15.75" thickBot="1">
      <c r="E21" s="7" t="s">
        <v>284</v>
      </c>
    </row>
    <row r="22" spans="5:5" ht="15.75" thickBot="1">
      <c r="E22" s="7" t="s">
        <v>285</v>
      </c>
    </row>
    <row r="23" spans="5:5" ht="15.75" thickBot="1">
      <c r="E23" s="7" t="s">
        <v>286</v>
      </c>
    </row>
  </sheetData>
  <dataConsolidate/>
  <phoneticPr fontId="10" type="noConversion"/>
  <dataValidations count="1">
    <dataValidation type="list" allowBlank="1" showInputMessage="1" showErrorMessage="1" sqref="A2:A4">
      <formula1>$A$2:$A$4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EG95"/>
  <sheetViews>
    <sheetView topLeftCell="A21" zoomScale="80" zoomScaleNormal="80" workbookViewId="0">
      <selection activeCell="C3" sqref="C3"/>
    </sheetView>
  </sheetViews>
  <sheetFormatPr defaultColWidth="3.5703125" defaultRowHeight="15"/>
  <cols>
    <col min="1" max="1" width="10.42578125" style="195" customWidth="1"/>
    <col min="2" max="2" width="45.28515625" style="195" customWidth="1"/>
    <col min="3" max="3" width="15.140625" style="195" customWidth="1"/>
    <col min="4" max="4" width="14.85546875" style="186" customWidth="1"/>
    <col min="5" max="5" width="18.42578125" style="195" customWidth="1"/>
    <col min="6" max="6" width="16" style="186" customWidth="1"/>
    <col min="7" max="7" width="14" style="186" customWidth="1"/>
    <col min="8" max="8" width="18.42578125" style="195" customWidth="1"/>
    <col min="9" max="9" width="16.5703125" style="186" customWidth="1"/>
    <col min="10" max="10" width="15.85546875" style="195" customWidth="1"/>
    <col min="11" max="11" width="16.5703125" style="186" bestFit="1" customWidth="1"/>
    <col min="12" max="12" width="21.5703125" style="186" customWidth="1"/>
    <col min="13" max="13" width="18.28515625" style="195" customWidth="1"/>
    <col min="14" max="14" width="22" style="186" customWidth="1"/>
    <col min="15" max="15" width="18.28515625" style="195" customWidth="1"/>
    <col min="16" max="17" width="15.42578125" style="195" customWidth="1"/>
    <col min="18" max="20" width="15.42578125" style="195" hidden="1" customWidth="1"/>
    <col min="21" max="21" width="15.5703125" style="195" hidden="1" customWidth="1"/>
    <col min="22" max="22" width="13.28515625" style="195" hidden="1" customWidth="1"/>
    <col min="23" max="23" width="10.28515625" style="195" hidden="1" customWidth="1"/>
    <col min="24" max="24" width="7.7109375" style="195" hidden="1" customWidth="1"/>
    <col min="25" max="25" width="7.42578125" style="195" hidden="1" customWidth="1"/>
    <col min="26" max="26" width="4.140625" style="195" hidden="1" customWidth="1"/>
    <col min="27" max="27" width="3.7109375" style="195" hidden="1" customWidth="1"/>
    <col min="28" max="39" width="3.5703125" style="195" hidden="1" customWidth="1"/>
    <col min="40" max="40" width="3.5703125" style="195" customWidth="1"/>
    <col min="41" max="87" width="3.5703125" style="50" customWidth="1"/>
    <col min="88" max="134" width="3.5703125" style="50"/>
    <col min="135" max="16384" width="3.5703125" style="195"/>
  </cols>
  <sheetData>
    <row r="1" spans="1:134" ht="33.6" customHeight="1" thickBot="1">
      <c r="A1" s="193"/>
      <c r="B1" s="193"/>
      <c r="C1" s="193"/>
      <c r="D1" s="194"/>
      <c r="E1" s="193"/>
      <c r="F1" s="194"/>
      <c r="G1" s="194"/>
      <c r="H1" s="193"/>
      <c r="I1" s="194"/>
      <c r="J1" s="193"/>
      <c r="K1" s="194"/>
      <c r="L1" s="194"/>
      <c r="M1" s="193"/>
      <c r="N1" s="194"/>
      <c r="O1" s="193"/>
      <c r="P1" s="193"/>
      <c r="Q1" s="193"/>
      <c r="U1" s="196"/>
      <c r="X1" s="195" t="s">
        <v>100</v>
      </c>
      <c r="AB1" s="195" t="s">
        <v>100</v>
      </c>
    </row>
    <row r="2" spans="1:134" ht="54.4" customHeight="1" thickBot="1">
      <c r="A2" s="472" t="s">
        <v>101</v>
      </c>
      <c r="B2" s="474"/>
      <c r="C2" s="194"/>
      <c r="D2" s="193"/>
      <c r="E2" s="197"/>
      <c r="F2" s="197"/>
      <c r="G2" s="197"/>
      <c r="H2" s="197"/>
      <c r="I2" s="197" t="s">
        <v>52</v>
      </c>
      <c r="J2" s="197" t="s">
        <v>52</v>
      </c>
      <c r="K2" s="197"/>
      <c r="L2" s="197" t="s">
        <v>52</v>
      </c>
      <c r="M2" s="197"/>
      <c r="N2" s="197"/>
      <c r="O2" s="198"/>
      <c r="P2" s="193"/>
      <c r="Q2" s="193"/>
      <c r="T2" s="199"/>
      <c r="U2" s="196"/>
      <c r="X2" s="195" t="s">
        <v>102</v>
      </c>
      <c r="AB2" s="195" t="s">
        <v>103</v>
      </c>
    </row>
    <row r="3" spans="1:134" ht="31.15" customHeight="1" thickBot="1">
      <c r="A3" s="443" t="s">
        <v>104</v>
      </c>
      <c r="B3" s="444"/>
      <c r="C3" s="51">
        <v>1</v>
      </c>
      <c r="D3" s="200" t="s">
        <v>105</v>
      </c>
      <c r="E3" s="201"/>
      <c r="F3" s="201"/>
      <c r="G3" s="201"/>
      <c r="H3" s="202"/>
      <c r="I3" s="203"/>
      <c r="J3" s="201"/>
      <c r="K3" s="201"/>
      <c r="L3" s="194"/>
      <c r="M3" s="194"/>
      <c r="N3" s="194"/>
      <c r="O3" s="193"/>
      <c r="P3" s="193"/>
      <c r="Q3" s="193"/>
      <c r="R3" s="193" t="s">
        <v>106</v>
      </c>
      <c r="U3" s="199"/>
      <c r="V3" s="196"/>
      <c r="Y3" s="195" t="s">
        <v>103</v>
      </c>
    </row>
    <row r="4" spans="1:134" s="193" customFormat="1" ht="37.15" customHeight="1" thickBot="1">
      <c r="A4" s="204"/>
      <c r="B4" s="204"/>
      <c r="C4" s="205"/>
      <c r="D4" s="206"/>
      <c r="E4" s="207"/>
      <c r="F4" s="207"/>
      <c r="G4" s="207"/>
      <c r="H4" s="207"/>
      <c r="I4" s="207"/>
      <c r="J4" s="207"/>
      <c r="K4" s="207"/>
      <c r="L4" s="194"/>
      <c r="M4" s="194"/>
      <c r="R4" s="193" t="s">
        <v>107</v>
      </c>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row>
    <row r="5" spans="1:134" ht="71.25" customHeight="1" thickBot="1">
      <c r="A5" s="472" t="s">
        <v>108</v>
      </c>
      <c r="B5" s="474"/>
      <c r="C5" s="478" t="s">
        <v>109</v>
      </c>
      <c r="D5" s="479"/>
      <c r="E5" s="479"/>
      <c r="F5" s="479"/>
      <c r="G5" s="479"/>
      <c r="H5" s="480"/>
      <c r="I5" s="478" t="s">
        <v>110</v>
      </c>
      <c r="J5" s="479"/>
      <c r="K5" s="480"/>
      <c r="L5" s="304" t="s">
        <v>111</v>
      </c>
      <c r="M5" s="478" t="s">
        <v>112</v>
      </c>
      <c r="N5" s="479"/>
      <c r="O5" s="480"/>
      <c r="P5" s="208"/>
      <c r="Q5" s="209"/>
      <c r="R5" s="193" t="s">
        <v>113</v>
      </c>
      <c r="S5" s="193"/>
    </row>
    <row r="6" spans="1:134" ht="48" customHeight="1" thickBot="1">
      <c r="A6" s="443" t="s">
        <v>114</v>
      </c>
      <c r="B6" s="444"/>
      <c r="C6" s="475"/>
      <c r="D6" s="476"/>
      <c r="E6" s="476"/>
      <c r="F6" s="476"/>
      <c r="G6" s="476"/>
      <c r="H6" s="477"/>
      <c r="I6" s="475"/>
      <c r="J6" s="476"/>
      <c r="K6" s="477"/>
      <c r="L6" s="190" t="s">
        <v>115</v>
      </c>
      <c r="M6" s="465"/>
      <c r="N6" s="466"/>
      <c r="O6" s="467"/>
      <c r="P6" s="167"/>
      <c r="Q6" s="193"/>
      <c r="R6" s="193"/>
      <c r="S6" s="195">
        <f>IF(I6="Voluntary Housing Association",0.6125,IF(I6="Local Authority",0.5,IF(AND(I6="Private homeowners",L6="Fuel Poor"),0.95,0.5)))</f>
        <v>0.5</v>
      </c>
      <c r="AI6" s="195" t="str">
        <f t="shared" ref="AI6:AI10" si="0">IF(I6="Private homeowners","Fuel Poor","NA")</f>
        <v>NA</v>
      </c>
      <c r="AJ6" s="195" t="str">
        <f>IF(I6="Private homeowners","Non Fuel Poor","")</f>
        <v/>
      </c>
    </row>
    <row r="7" spans="1:134" ht="48" hidden="1" customHeight="1" thickBot="1">
      <c r="A7" s="443" t="s">
        <v>116</v>
      </c>
      <c r="B7" s="444"/>
      <c r="C7" s="472"/>
      <c r="D7" s="473"/>
      <c r="E7" s="473"/>
      <c r="F7" s="473"/>
      <c r="G7" s="473"/>
      <c r="H7" s="474"/>
      <c r="I7" s="475"/>
      <c r="J7" s="476"/>
      <c r="K7" s="477"/>
      <c r="L7" s="190" t="s">
        <v>117</v>
      </c>
      <c r="M7" s="455"/>
      <c r="N7" s="456"/>
      <c r="O7" s="457"/>
      <c r="P7" s="193"/>
      <c r="Q7" s="193"/>
      <c r="R7" s="193"/>
      <c r="S7" s="195">
        <f t="shared" ref="S7:S17" si="1">IF(I7="Voluntary Housing Association",0.6125,IF(I7="Local Authority",0.5,IF(AND(I7="Private homeowners",L7="Fuel Poor"),0.95,0.5)))</f>
        <v>0.5</v>
      </c>
      <c r="AI7" s="195" t="str">
        <f t="shared" si="0"/>
        <v>NA</v>
      </c>
      <c r="AJ7" s="195" t="str">
        <f t="shared" ref="AJ7:AJ10" si="2">IF(I7="Private homeowners","Non Fuel Poor","")</f>
        <v/>
      </c>
    </row>
    <row r="8" spans="1:134" ht="48" hidden="1" customHeight="1" thickBot="1">
      <c r="A8" s="443" t="s">
        <v>118</v>
      </c>
      <c r="B8" s="444"/>
      <c r="C8" s="472"/>
      <c r="D8" s="473"/>
      <c r="E8" s="473"/>
      <c r="F8" s="473"/>
      <c r="G8" s="473"/>
      <c r="H8" s="474"/>
      <c r="I8" s="475"/>
      <c r="J8" s="476"/>
      <c r="K8" s="477"/>
      <c r="L8" s="190" t="s">
        <v>117</v>
      </c>
      <c r="M8" s="465"/>
      <c r="N8" s="466"/>
      <c r="O8" s="467"/>
      <c r="P8" s="193"/>
      <c r="Q8" s="193"/>
      <c r="R8" s="193"/>
      <c r="S8" s="195">
        <f t="shared" si="1"/>
        <v>0.5</v>
      </c>
      <c r="AI8" s="195" t="str">
        <f t="shared" si="0"/>
        <v>NA</v>
      </c>
      <c r="AJ8" s="195" t="str">
        <f t="shared" si="2"/>
        <v/>
      </c>
    </row>
    <row r="9" spans="1:134" ht="48" hidden="1" customHeight="1" thickBot="1">
      <c r="A9" s="443" t="s">
        <v>119</v>
      </c>
      <c r="B9" s="444"/>
      <c r="C9" s="472"/>
      <c r="D9" s="473"/>
      <c r="E9" s="473"/>
      <c r="F9" s="473"/>
      <c r="G9" s="473"/>
      <c r="H9" s="474"/>
      <c r="I9" s="475"/>
      <c r="J9" s="476"/>
      <c r="K9" s="477"/>
      <c r="L9" s="190" t="s">
        <v>117</v>
      </c>
      <c r="M9" s="465"/>
      <c r="N9" s="466"/>
      <c r="O9" s="467"/>
      <c r="P9" s="193"/>
      <c r="Q9" s="193"/>
      <c r="R9" s="193"/>
      <c r="S9" s="195">
        <f t="shared" si="1"/>
        <v>0.5</v>
      </c>
      <c r="AI9" s="195" t="str">
        <f t="shared" si="0"/>
        <v>NA</v>
      </c>
      <c r="AJ9" s="195" t="str">
        <f t="shared" si="2"/>
        <v/>
      </c>
    </row>
    <row r="10" spans="1:134" ht="48" hidden="1" customHeight="1" thickBot="1">
      <c r="A10" s="443" t="s">
        <v>120</v>
      </c>
      <c r="B10" s="444"/>
      <c r="C10" s="472"/>
      <c r="D10" s="473"/>
      <c r="E10" s="473"/>
      <c r="F10" s="473"/>
      <c r="G10" s="473"/>
      <c r="H10" s="474"/>
      <c r="I10" s="475"/>
      <c r="J10" s="476"/>
      <c r="K10" s="477"/>
      <c r="L10" s="190"/>
      <c r="M10" s="465"/>
      <c r="N10" s="466"/>
      <c r="O10" s="467"/>
      <c r="P10" s="193"/>
      <c r="Q10" s="193"/>
      <c r="R10" s="193"/>
      <c r="S10" s="195">
        <f t="shared" si="1"/>
        <v>0.5</v>
      </c>
      <c r="AI10" s="195" t="str">
        <f t="shared" si="0"/>
        <v>NA</v>
      </c>
      <c r="AJ10" s="195" t="str">
        <f t="shared" si="2"/>
        <v/>
      </c>
    </row>
    <row r="11" spans="1:134" ht="48" hidden="1" customHeight="1" thickBot="1">
      <c r="A11" s="443" t="s">
        <v>121</v>
      </c>
      <c r="B11" s="444"/>
      <c r="C11" s="472"/>
      <c r="D11" s="473"/>
      <c r="E11" s="473"/>
      <c r="F11" s="473"/>
      <c r="G11" s="473"/>
      <c r="H11" s="474"/>
      <c r="I11" s="475"/>
      <c r="J11" s="476"/>
      <c r="K11" s="477"/>
      <c r="L11" s="190"/>
      <c r="M11" s="465"/>
      <c r="N11" s="466"/>
      <c r="O11" s="467"/>
      <c r="P11" s="193"/>
      <c r="Q11" s="193"/>
      <c r="R11" s="193"/>
      <c r="S11" s="195">
        <f t="shared" si="1"/>
        <v>0.5</v>
      </c>
      <c r="AI11" s="195" t="str">
        <f t="shared" ref="AI11:AI16" si="3">IF(I11="Private homeowners","Fuel Poor","NA")</f>
        <v>NA</v>
      </c>
      <c r="AJ11" s="195" t="str">
        <f t="shared" ref="AJ11:AJ17" si="4">IF(I11="Private homeowners","Non Fuel Poor","")</f>
        <v/>
      </c>
    </row>
    <row r="12" spans="1:134" ht="48" hidden="1" customHeight="1" thickBot="1">
      <c r="A12" s="443" t="s">
        <v>122</v>
      </c>
      <c r="B12" s="444"/>
      <c r="C12" s="472"/>
      <c r="D12" s="473"/>
      <c r="E12" s="473"/>
      <c r="F12" s="473"/>
      <c r="G12" s="473"/>
      <c r="H12" s="474"/>
      <c r="I12" s="475"/>
      <c r="J12" s="476"/>
      <c r="K12" s="477"/>
      <c r="L12" s="190"/>
      <c r="M12" s="465"/>
      <c r="N12" s="466"/>
      <c r="O12" s="467"/>
      <c r="P12" s="193"/>
      <c r="Q12" s="193"/>
      <c r="R12" s="193"/>
      <c r="S12" s="195">
        <f t="shared" si="1"/>
        <v>0.5</v>
      </c>
      <c r="AI12" s="195" t="str">
        <f t="shared" si="3"/>
        <v>NA</v>
      </c>
      <c r="AJ12" s="195" t="str">
        <f t="shared" si="4"/>
        <v/>
      </c>
    </row>
    <row r="13" spans="1:134" ht="48" hidden="1" customHeight="1" thickBot="1">
      <c r="A13" s="443" t="s">
        <v>123</v>
      </c>
      <c r="B13" s="444"/>
      <c r="C13" s="472"/>
      <c r="D13" s="473"/>
      <c r="E13" s="473"/>
      <c r="F13" s="473"/>
      <c r="G13" s="473"/>
      <c r="H13" s="474"/>
      <c r="I13" s="475"/>
      <c r="J13" s="476"/>
      <c r="K13" s="477"/>
      <c r="L13" s="190"/>
      <c r="M13" s="465"/>
      <c r="N13" s="466"/>
      <c r="O13" s="467"/>
      <c r="P13" s="193"/>
      <c r="Q13" s="193"/>
      <c r="R13" s="193"/>
      <c r="S13" s="195">
        <f t="shared" si="1"/>
        <v>0.5</v>
      </c>
      <c r="AI13" s="195" t="str">
        <f t="shared" si="3"/>
        <v>NA</v>
      </c>
      <c r="AJ13" s="195" t="str">
        <f t="shared" si="4"/>
        <v/>
      </c>
    </row>
    <row r="14" spans="1:134" ht="48" hidden="1" customHeight="1" thickBot="1">
      <c r="A14" s="443" t="s">
        <v>124</v>
      </c>
      <c r="B14" s="444"/>
      <c r="C14" s="472"/>
      <c r="D14" s="473"/>
      <c r="E14" s="473"/>
      <c r="F14" s="473"/>
      <c r="G14" s="473"/>
      <c r="H14" s="474"/>
      <c r="I14" s="475"/>
      <c r="J14" s="476"/>
      <c r="K14" s="477"/>
      <c r="L14" s="190"/>
      <c r="M14" s="465"/>
      <c r="N14" s="466"/>
      <c r="O14" s="467"/>
      <c r="P14" s="193"/>
      <c r="Q14" s="193"/>
      <c r="R14" s="193"/>
      <c r="S14" s="195">
        <f t="shared" si="1"/>
        <v>0.5</v>
      </c>
      <c r="AI14" s="195" t="str">
        <f t="shared" si="3"/>
        <v>NA</v>
      </c>
      <c r="AJ14" s="195" t="str">
        <f t="shared" si="4"/>
        <v/>
      </c>
    </row>
    <row r="15" spans="1:134" ht="48" hidden="1" customHeight="1" thickBot="1">
      <c r="A15" s="443" t="s">
        <v>125</v>
      </c>
      <c r="B15" s="444"/>
      <c r="C15" s="472"/>
      <c r="D15" s="473"/>
      <c r="E15" s="473"/>
      <c r="F15" s="473"/>
      <c r="G15" s="473"/>
      <c r="H15" s="474"/>
      <c r="I15" s="475"/>
      <c r="J15" s="476"/>
      <c r="K15" s="477"/>
      <c r="L15" s="190"/>
      <c r="M15" s="465"/>
      <c r="N15" s="466"/>
      <c r="O15" s="467"/>
      <c r="P15" s="193"/>
      <c r="Q15" s="193"/>
      <c r="R15" s="193"/>
      <c r="S15" s="195">
        <f t="shared" si="1"/>
        <v>0.5</v>
      </c>
      <c r="AI15" s="195" t="str">
        <f t="shared" si="3"/>
        <v>NA</v>
      </c>
      <c r="AJ15" s="195" t="str">
        <f t="shared" si="4"/>
        <v/>
      </c>
    </row>
    <row r="16" spans="1:134" ht="48" hidden="1" customHeight="1" thickBot="1">
      <c r="A16" s="443" t="s">
        <v>126</v>
      </c>
      <c r="B16" s="444"/>
      <c r="C16" s="472"/>
      <c r="D16" s="473"/>
      <c r="E16" s="473"/>
      <c r="F16" s="473"/>
      <c r="G16" s="473"/>
      <c r="H16" s="474"/>
      <c r="I16" s="475"/>
      <c r="J16" s="476"/>
      <c r="K16" s="477"/>
      <c r="L16" s="190"/>
      <c r="M16" s="465"/>
      <c r="N16" s="466"/>
      <c r="O16" s="467"/>
      <c r="P16" s="193"/>
      <c r="Q16" s="193"/>
      <c r="R16" s="193"/>
      <c r="S16" s="195">
        <f t="shared" si="1"/>
        <v>0.5</v>
      </c>
      <c r="AI16" s="195" t="str">
        <f t="shared" si="3"/>
        <v>NA</v>
      </c>
      <c r="AJ16" s="195" t="str">
        <f t="shared" si="4"/>
        <v/>
      </c>
    </row>
    <row r="17" spans="1:36" ht="48" hidden="1" customHeight="1" thickBot="1">
      <c r="A17" s="443" t="s">
        <v>127</v>
      </c>
      <c r="B17" s="444"/>
      <c r="C17" s="472"/>
      <c r="D17" s="473"/>
      <c r="E17" s="473"/>
      <c r="F17" s="473"/>
      <c r="G17" s="473"/>
      <c r="H17" s="474"/>
      <c r="I17" s="475"/>
      <c r="J17" s="476"/>
      <c r="K17" s="477"/>
      <c r="L17" s="190"/>
      <c r="M17" s="465"/>
      <c r="N17" s="466"/>
      <c r="O17" s="467"/>
      <c r="P17" s="193"/>
      <c r="Q17" s="193"/>
      <c r="R17" s="193"/>
      <c r="S17" s="195">
        <f t="shared" si="1"/>
        <v>0.5</v>
      </c>
      <c r="AI17" s="195" t="str">
        <f>IF(I17="Private homeowners","Fuel Poor","NA")</f>
        <v>NA</v>
      </c>
      <c r="AJ17" s="195" t="str">
        <f t="shared" si="4"/>
        <v/>
      </c>
    </row>
    <row r="18" spans="1:36" ht="48" customHeight="1">
      <c r="A18" s="204"/>
      <c r="B18" s="204"/>
      <c r="C18" s="205"/>
      <c r="D18" s="206"/>
      <c r="E18" s="194"/>
      <c r="F18" s="194"/>
      <c r="G18" s="194"/>
      <c r="H18" s="194"/>
      <c r="I18" s="194"/>
      <c r="J18" s="194"/>
      <c r="K18" s="194"/>
      <c r="L18" s="261"/>
      <c r="M18" s="194"/>
      <c r="N18" s="193"/>
      <c r="O18" s="193"/>
      <c r="P18" s="193"/>
      <c r="Q18" s="193"/>
    </row>
    <row r="19" spans="1:36" ht="18" customHeight="1" thickBot="1">
      <c r="A19" s="193"/>
      <c r="B19" s="193"/>
      <c r="C19" s="193"/>
      <c r="D19" s="194"/>
      <c r="E19" s="193"/>
      <c r="F19" s="194"/>
      <c r="G19" s="210" t="s">
        <v>52</v>
      </c>
      <c r="H19" s="193"/>
      <c r="I19" s="194"/>
      <c r="J19" s="193"/>
      <c r="K19" s="194"/>
      <c r="L19" s="194"/>
      <c r="M19" s="193"/>
      <c r="N19" s="194"/>
      <c r="Q19" s="193"/>
    </row>
    <row r="20" spans="1:36" ht="18" customHeight="1" thickBot="1">
      <c r="A20" s="450" t="s">
        <v>128</v>
      </c>
      <c r="B20" s="451"/>
      <c r="C20" s="451"/>
      <c r="D20" s="451"/>
      <c r="E20" s="451"/>
      <c r="F20" s="451"/>
      <c r="G20" s="451"/>
      <c r="H20" s="451"/>
      <c r="I20" s="451"/>
      <c r="J20" s="451"/>
      <c r="K20" s="451"/>
      <c r="L20" s="451"/>
      <c r="M20" s="451"/>
      <c r="N20" s="451"/>
      <c r="O20" s="451"/>
      <c r="P20" s="451"/>
      <c r="Q20" s="460"/>
      <c r="R20" s="193"/>
    </row>
    <row r="21" spans="1:36" ht="86.65" customHeight="1" thickBot="1">
      <c r="A21" s="211"/>
      <c r="B21" s="211" t="s">
        <v>129</v>
      </c>
      <c r="C21" s="211" t="s">
        <v>130</v>
      </c>
      <c r="D21" s="211" t="s">
        <v>131</v>
      </c>
      <c r="E21" s="470" t="s">
        <v>132</v>
      </c>
      <c r="F21" s="471"/>
      <c r="G21" s="211" t="s">
        <v>133</v>
      </c>
      <c r="H21" s="211" t="s">
        <v>134</v>
      </c>
      <c r="I21" s="211" t="s">
        <v>135</v>
      </c>
      <c r="J21" s="211" t="s">
        <v>136</v>
      </c>
      <c r="K21" s="211" t="s">
        <v>137</v>
      </c>
      <c r="L21" s="211" t="s">
        <v>138</v>
      </c>
      <c r="M21" s="211" t="s">
        <v>139</v>
      </c>
      <c r="N21" s="211" t="s">
        <v>140</v>
      </c>
      <c r="O21" s="211" t="s">
        <v>141</v>
      </c>
      <c r="P21" s="211" t="s">
        <v>142</v>
      </c>
      <c r="Q21" s="211" t="s">
        <v>143</v>
      </c>
      <c r="R21" s="212"/>
      <c r="S21" s="212"/>
      <c r="V21" s="213" t="s">
        <v>144</v>
      </c>
      <c r="W21" s="213" t="s">
        <v>145</v>
      </c>
      <c r="X21" s="195" t="s">
        <v>146</v>
      </c>
    </row>
    <row r="22" spans="1:36" ht="19.149999999999999" customHeight="1" thickBot="1">
      <c r="A22" s="170">
        <v>1</v>
      </c>
      <c r="B22" s="305">
        <f>'Sub Project 1'!B3</f>
        <v>0</v>
      </c>
      <c r="C22" s="171">
        <f>'Sub Project 1'!B5</f>
        <v>0</v>
      </c>
      <c r="D22" s="171">
        <f>'Sub Project 1'!B6</f>
        <v>0</v>
      </c>
      <c r="E22" s="458">
        <f>'Sub Project 1'!B7</f>
        <v>0</v>
      </c>
      <c r="F22" s="458"/>
      <c r="G22" s="305">
        <f>'Sub Project 1'!B9</f>
        <v>0</v>
      </c>
      <c r="H22" s="170">
        <f>'Sub Project 1'!B10</f>
        <v>0</v>
      </c>
      <c r="I22" s="170">
        <f>'Sub Project 1'!B11</f>
        <v>0</v>
      </c>
      <c r="J22" s="172">
        <f>'Sub Project 1'!B12</f>
        <v>0</v>
      </c>
      <c r="K22" s="172">
        <f>'Sub Project 1'!B13</f>
        <v>0</v>
      </c>
      <c r="L22" s="172">
        <f>'Sub Project 1'!B14</f>
        <v>0</v>
      </c>
      <c r="M22" s="173">
        <f t="shared" ref="M22:M31" si="5">H22-K22</f>
        <v>0</v>
      </c>
      <c r="N22" s="173">
        <f>'Sub Project 1'!B15</f>
        <v>0</v>
      </c>
      <c r="O22" s="172">
        <f>'Sub Project 1'!B16*C22</f>
        <v>0</v>
      </c>
      <c r="P22" s="172">
        <f>IFERROR(M22*O22,0)</f>
        <v>0</v>
      </c>
      <c r="Q22" s="174">
        <f t="shared" ref="Q22:Q34" si="6">IFERROR(P22/V22,0)</f>
        <v>0</v>
      </c>
      <c r="R22" s="214"/>
      <c r="S22" s="214"/>
      <c r="V22" s="195">
        <f t="shared" ref="V22:V31" si="7">IFERROR(H22*O22,0)</f>
        <v>0</v>
      </c>
      <c r="W22" s="195">
        <f t="shared" ref="W22:W31" si="8">M22*C22</f>
        <v>0</v>
      </c>
      <c r="X22" s="195">
        <f>N22*O22</f>
        <v>0</v>
      </c>
    </row>
    <row r="23" spans="1:36" ht="34.5" hidden="1" customHeight="1">
      <c r="A23" s="52">
        <f>A22+1</f>
        <v>2</v>
      </c>
      <c r="B23" s="306">
        <f>'Sub Project 2'!B3</f>
        <v>0</v>
      </c>
      <c r="C23" s="93">
        <f>'Sub Project 2'!B5</f>
        <v>0</v>
      </c>
      <c r="D23" s="93">
        <f>'Sub Project 2'!B6</f>
        <v>0</v>
      </c>
      <c r="E23" s="459">
        <f>'Sub Project 2'!B7</f>
        <v>0</v>
      </c>
      <c r="F23" s="459"/>
      <c r="G23" s="306">
        <f>'Sub Project 2'!B9</f>
        <v>0</v>
      </c>
      <c r="H23" s="52">
        <f>'Sub Project 2'!B10</f>
        <v>0</v>
      </c>
      <c r="I23" s="52">
        <f>'Sub Project 2'!B11</f>
        <v>0</v>
      </c>
      <c r="J23" s="168">
        <f>'Sub Project 2'!B12</f>
        <v>0</v>
      </c>
      <c r="K23" s="168">
        <f>'Sub Project 2'!B13</f>
        <v>0</v>
      </c>
      <c r="L23" s="168">
        <f>'Sub Project 2'!B14</f>
        <v>0</v>
      </c>
      <c r="M23" s="95">
        <f t="shared" si="5"/>
        <v>0</v>
      </c>
      <c r="N23" s="95">
        <f>'Sub Project 2'!B15</f>
        <v>0</v>
      </c>
      <c r="O23" s="168">
        <f>'Sub Project 2'!B16*C23</f>
        <v>0</v>
      </c>
      <c r="P23" s="168">
        <f t="shared" ref="P23:P31" si="9">IFERROR(M23*O23,0)</f>
        <v>0</v>
      </c>
      <c r="Q23" s="169">
        <f t="shared" si="6"/>
        <v>0</v>
      </c>
      <c r="R23" s="214"/>
      <c r="S23" s="214"/>
      <c r="V23" s="195">
        <f t="shared" si="7"/>
        <v>0</v>
      </c>
      <c r="W23" s="195">
        <f t="shared" si="8"/>
        <v>0</v>
      </c>
      <c r="X23" s="195">
        <f t="shared" ref="X23:X31" si="10">N23*O23</f>
        <v>0</v>
      </c>
      <c r="AC23" s="196"/>
    </row>
    <row r="24" spans="1:36" ht="39" hidden="1" customHeight="1">
      <c r="A24" s="52">
        <f t="shared" ref="A24:A33" si="11">A23+1</f>
        <v>3</v>
      </c>
      <c r="B24" s="306">
        <f>'Sub Project 3'!B3</f>
        <v>0</v>
      </c>
      <c r="C24" s="93">
        <f>'Sub Project 3'!B5</f>
        <v>0</v>
      </c>
      <c r="D24" s="93">
        <f>'Sub Project 3'!B6</f>
        <v>0</v>
      </c>
      <c r="E24" s="459">
        <f>'Sub Project 3'!B7</f>
        <v>0</v>
      </c>
      <c r="F24" s="459"/>
      <c r="G24" s="306">
        <f>'Sub Project 3'!B9</f>
        <v>0</v>
      </c>
      <c r="H24" s="52">
        <f>'Sub Project 3'!B10</f>
        <v>0</v>
      </c>
      <c r="I24" s="52">
        <f>'Sub Project 3'!B11</f>
        <v>0</v>
      </c>
      <c r="J24" s="168">
        <f>'Sub Project 3'!B12</f>
        <v>0</v>
      </c>
      <c r="K24" s="168">
        <f>'Sub Project 3'!B13</f>
        <v>0</v>
      </c>
      <c r="L24" s="168">
        <f>'Sub Project 3'!B14</f>
        <v>0</v>
      </c>
      <c r="M24" s="95">
        <f>H24-K24</f>
        <v>0</v>
      </c>
      <c r="N24" s="95">
        <f>'Sub Project 3'!B15</f>
        <v>0</v>
      </c>
      <c r="O24" s="168">
        <f>'Sub Project 3'!B16*C24</f>
        <v>0</v>
      </c>
      <c r="P24" s="168">
        <f t="shared" si="9"/>
        <v>0</v>
      </c>
      <c r="Q24" s="169">
        <f t="shared" si="6"/>
        <v>0</v>
      </c>
      <c r="R24" s="214"/>
      <c r="S24" s="214"/>
      <c r="V24" s="195">
        <f t="shared" si="7"/>
        <v>0</v>
      </c>
      <c r="W24" s="195">
        <f t="shared" si="8"/>
        <v>0</v>
      </c>
      <c r="X24" s="195">
        <f t="shared" si="10"/>
        <v>0</v>
      </c>
      <c r="AC24" s="196"/>
    </row>
    <row r="25" spans="1:36" ht="50.25" hidden="1" customHeight="1">
      <c r="A25" s="52">
        <f t="shared" si="11"/>
        <v>4</v>
      </c>
      <c r="B25" s="306">
        <f>'Sub Project 4'!B3</f>
        <v>0</v>
      </c>
      <c r="C25" s="93">
        <f>'Sub Project 4'!B5</f>
        <v>0</v>
      </c>
      <c r="D25" s="93">
        <f>'Sub Project 4'!B6</f>
        <v>0</v>
      </c>
      <c r="E25" s="459">
        <f>'Sub Project 4'!B7</f>
        <v>0</v>
      </c>
      <c r="F25" s="459"/>
      <c r="G25" s="306">
        <f>'Sub Project 4'!B9</f>
        <v>0</v>
      </c>
      <c r="H25" s="52">
        <f>'Sub Project 4'!B10</f>
        <v>0</v>
      </c>
      <c r="I25" s="52">
        <f>'Sub Project 4'!B11</f>
        <v>0</v>
      </c>
      <c r="J25" s="168">
        <f>'Sub Project 4'!B12</f>
        <v>0</v>
      </c>
      <c r="K25" s="168">
        <f>'Sub Project 4'!B13</f>
        <v>0</v>
      </c>
      <c r="L25" s="168">
        <f>'Sub Project 4'!B14</f>
        <v>0</v>
      </c>
      <c r="M25" s="95">
        <f t="shared" si="5"/>
        <v>0</v>
      </c>
      <c r="N25" s="95">
        <f>'Sub Project 4'!B15</f>
        <v>0</v>
      </c>
      <c r="O25" s="168">
        <f>'Sub Project 4'!B16*C25</f>
        <v>0</v>
      </c>
      <c r="P25" s="168">
        <f t="shared" si="9"/>
        <v>0</v>
      </c>
      <c r="Q25" s="169">
        <f t="shared" si="6"/>
        <v>0</v>
      </c>
      <c r="R25" s="214"/>
      <c r="S25" s="214"/>
      <c r="T25" s="196" t="s">
        <v>52</v>
      </c>
      <c r="U25" s="196"/>
      <c r="V25" s="195">
        <f t="shared" si="7"/>
        <v>0</v>
      </c>
      <c r="W25" s="195">
        <f t="shared" si="8"/>
        <v>0</v>
      </c>
      <c r="X25" s="195">
        <f t="shared" si="10"/>
        <v>0</v>
      </c>
      <c r="AC25" s="196"/>
    </row>
    <row r="26" spans="1:36" ht="26.25" hidden="1" customHeight="1">
      <c r="A26" s="52">
        <f t="shared" si="11"/>
        <v>5</v>
      </c>
      <c r="B26" s="306">
        <f>'Sub Project 5'!B3</f>
        <v>0</v>
      </c>
      <c r="C26" s="93">
        <f>'Sub Project 5'!B5</f>
        <v>0</v>
      </c>
      <c r="D26" s="93">
        <f>'Sub Project 5'!B6</f>
        <v>0</v>
      </c>
      <c r="E26" s="459">
        <f>'Sub Project 5'!B7</f>
        <v>0</v>
      </c>
      <c r="F26" s="459"/>
      <c r="G26" s="306">
        <f>'Sub Project 5'!B9</f>
        <v>0</v>
      </c>
      <c r="H26" s="52">
        <f>'Sub Project 5'!B10</f>
        <v>0</v>
      </c>
      <c r="I26" s="52">
        <f>'Sub Project 5'!B11</f>
        <v>0</v>
      </c>
      <c r="J26" s="168">
        <f>'Sub Project 5'!B12</f>
        <v>0</v>
      </c>
      <c r="K26" s="168">
        <f>'Sub Project 5'!B13</f>
        <v>0</v>
      </c>
      <c r="L26" s="168">
        <f>'Sub Project 5'!B14</f>
        <v>0</v>
      </c>
      <c r="M26" s="95">
        <f t="shared" si="5"/>
        <v>0</v>
      </c>
      <c r="N26" s="95">
        <f>'Sub Project 5'!B15</f>
        <v>0</v>
      </c>
      <c r="O26" s="168">
        <f>'Sub Project 5'!B16*C26</f>
        <v>0</v>
      </c>
      <c r="P26" s="168">
        <f t="shared" si="9"/>
        <v>0</v>
      </c>
      <c r="Q26" s="169">
        <f t="shared" si="6"/>
        <v>0</v>
      </c>
      <c r="R26" s="214"/>
      <c r="S26" s="214"/>
      <c r="T26" s="196" t="s">
        <v>52</v>
      </c>
      <c r="U26" s="196"/>
      <c r="V26" s="195">
        <f t="shared" si="7"/>
        <v>0</v>
      </c>
      <c r="W26" s="195">
        <f t="shared" si="8"/>
        <v>0</v>
      </c>
      <c r="X26" s="195">
        <f t="shared" si="10"/>
        <v>0</v>
      </c>
      <c r="AC26" s="196"/>
    </row>
    <row r="27" spans="1:36" hidden="1">
      <c r="A27" s="52">
        <f t="shared" si="11"/>
        <v>6</v>
      </c>
      <c r="B27" s="306">
        <f>'Sub Project 6'!B3</f>
        <v>0</v>
      </c>
      <c r="C27" s="93">
        <f>'Sub Project 6'!B5</f>
        <v>0</v>
      </c>
      <c r="D27" s="93">
        <f>'Sub Project 6'!B6</f>
        <v>0</v>
      </c>
      <c r="E27" s="459">
        <f>'Sub Project 6'!B7</f>
        <v>0</v>
      </c>
      <c r="F27" s="459"/>
      <c r="G27" s="306">
        <f>'Sub Project 6'!B9</f>
        <v>0</v>
      </c>
      <c r="H27" s="52">
        <f>'Sub Project 6'!B10</f>
        <v>0</v>
      </c>
      <c r="I27" s="52">
        <f>'Sub Project 6'!B11</f>
        <v>0</v>
      </c>
      <c r="J27" s="168">
        <f>'Sub Project 6'!B12</f>
        <v>0</v>
      </c>
      <c r="K27" s="168">
        <f>'Sub Project 6'!B13</f>
        <v>0</v>
      </c>
      <c r="L27" s="168">
        <f>'Sub Project 6'!B14</f>
        <v>0</v>
      </c>
      <c r="M27" s="95">
        <f t="shared" si="5"/>
        <v>0</v>
      </c>
      <c r="N27" s="95">
        <f>'Sub Project 6'!B15</f>
        <v>0</v>
      </c>
      <c r="O27" s="168">
        <f>'Sub Project 6'!B16*C27</f>
        <v>0</v>
      </c>
      <c r="P27" s="168">
        <f t="shared" si="9"/>
        <v>0</v>
      </c>
      <c r="Q27" s="169">
        <f t="shared" si="6"/>
        <v>0</v>
      </c>
      <c r="R27" s="214"/>
      <c r="S27" s="214"/>
      <c r="T27" s="196" t="s">
        <v>52</v>
      </c>
      <c r="U27" s="196"/>
      <c r="V27" s="195">
        <f t="shared" si="7"/>
        <v>0</v>
      </c>
      <c r="W27" s="195">
        <f t="shared" si="8"/>
        <v>0</v>
      </c>
      <c r="X27" s="195">
        <f t="shared" si="10"/>
        <v>0</v>
      </c>
      <c r="AC27" s="196"/>
    </row>
    <row r="28" spans="1:36" hidden="1">
      <c r="A28" s="52">
        <f t="shared" si="11"/>
        <v>7</v>
      </c>
      <c r="B28" s="306">
        <f>'Sub Project 7'!B3</f>
        <v>0</v>
      </c>
      <c r="C28" s="93">
        <f>'Sub Project 7'!B5</f>
        <v>0</v>
      </c>
      <c r="D28" s="93">
        <f>'Sub Project 7'!B6</f>
        <v>0</v>
      </c>
      <c r="E28" s="459">
        <f>'Sub Project 7'!B7</f>
        <v>0</v>
      </c>
      <c r="F28" s="459"/>
      <c r="G28" s="306">
        <f>'Sub Project 7'!B9</f>
        <v>0</v>
      </c>
      <c r="H28" s="52">
        <f>'Sub Project 7'!B10</f>
        <v>0</v>
      </c>
      <c r="I28" s="52">
        <f>'Sub Project 7'!B11</f>
        <v>0</v>
      </c>
      <c r="J28" s="168">
        <f>'Sub Project 7'!B12</f>
        <v>0</v>
      </c>
      <c r="K28" s="168">
        <f>'Sub Project 7'!B13</f>
        <v>0</v>
      </c>
      <c r="L28" s="168">
        <f>'Sub Project 7'!B14</f>
        <v>0</v>
      </c>
      <c r="M28" s="95">
        <f t="shared" si="5"/>
        <v>0</v>
      </c>
      <c r="N28" s="95">
        <f>'Sub Project 7'!B15</f>
        <v>0</v>
      </c>
      <c r="O28" s="168">
        <f>'Sub Project 7'!B16*C28</f>
        <v>0</v>
      </c>
      <c r="P28" s="168">
        <f t="shared" si="9"/>
        <v>0</v>
      </c>
      <c r="Q28" s="169">
        <f t="shared" si="6"/>
        <v>0</v>
      </c>
      <c r="R28" s="214"/>
      <c r="S28" s="214"/>
      <c r="T28" s="196" t="s">
        <v>52</v>
      </c>
      <c r="U28" s="196"/>
      <c r="V28" s="195">
        <f t="shared" si="7"/>
        <v>0</v>
      </c>
      <c r="W28" s="195">
        <f t="shared" si="8"/>
        <v>0</v>
      </c>
      <c r="X28" s="195">
        <f t="shared" si="10"/>
        <v>0</v>
      </c>
      <c r="AC28" s="196"/>
    </row>
    <row r="29" spans="1:36" hidden="1">
      <c r="A29" s="52">
        <f t="shared" si="11"/>
        <v>8</v>
      </c>
      <c r="B29" s="306">
        <f>'Sub Project 8'!B3</f>
        <v>0</v>
      </c>
      <c r="C29" s="93">
        <f>'Sub Project 8'!B5</f>
        <v>0</v>
      </c>
      <c r="D29" s="93">
        <f>'Sub Project 8'!B6</f>
        <v>0</v>
      </c>
      <c r="E29" s="459">
        <f>'Sub Project 8'!B7</f>
        <v>0</v>
      </c>
      <c r="F29" s="459"/>
      <c r="G29" s="306">
        <f>'Sub Project 8'!B9</f>
        <v>0</v>
      </c>
      <c r="H29" s="52">
        <f>'Sub Project 8'!B10</f>
        <v>0</v>
      </c>
      <c r="I29" s="52">
        <f>'Sub Project 8'!B11</f>
        <v>0</v>
      </c>
      <c r="J29" s="168">
        <f>'Sub Project 8'!B12</f>
        <v>0</v>
      </c>
      <c r="K29" s="168">
        <f>'Sub Project 8'!B13</f>
        <v>0</v>
      </c>
      <c r="L29" s="168">
        <f>'Sub Project 8'!B14</f>
        <v>0</v>
      </c>
      <c r="M29" s="95">
        <f t="shared" si="5"/>
        <v>0</v>
      </c>
      <c r="N29" s="95">
        <f>'Sub Project 8'!B15</f>
        <v>0</v>
      </c>
      <c r="O29" s="168">
        <f>'Sub Project 8'!B16*C29</f>
        <v>0</v>
      </c>
      <c r="P29" s="168">
        <f t="shared" si="9"/>
        <v>0</v>
      </c>
      <c r="Q29" s="169">
        <f t="shared" si="6"/>
        <v>0</v>
      </c>
      <c r="R29" s="214"/>
      <c r="S29" s="214"/>
      <c r="V29" s="195">
        <f t="shared" si="7"/>
        <v>0</v>
      </c>
      <c r="W29" s="195">
        <f t="shared" si="8"/>
        <v>0</v>
      </c>
      <c r="X29" s="195">
        <f t="shared" si="10"/>
        <v>0</v>
      </c>
      <c r="AC29" s="196"/>
    </row>
    <row r="30" spans="1:36" hidden="1">
      <c r="A30" s="52">
        <f t="shared" si="11"/>
        <v>9</v>
      </c>
      <c r="B30" s="306">
        <f>'Sub Project 9'!B3</f>
        <v>0</v>
      </c>
      <c r="C30" s="93">
        <f>'Sub Project 9'!B5</f>
        <v>0</v>
      </c>
      <c r="D30" s="93">
        <f>'Sub Project 9'!B6</f>
        <v>0</v>
      </c>
      <c r="E30" s="459">
        <f>'Sub Project 9'!B7</f>
        <v>0</v>
      </c>
      <c r="F30" s="459"/>
      <c r="G30" s="306">
        <f>'Sub Project 9'!B9</f>
        <v>0</v>
      </c>
      <c r="H30" s="52">
        <f>'Sub Project 9'!B10</f>
        <v>0</v>
      </c>
      <c r="I30" s="52">
        <f>'Sub Project 9'!B11</f>
        <v>0</v>
      </c>
      <c r="J30" s="168">
        <f>'Sub Project 9'!B12</f>
        <v>0</v>
      </c>
      <c r="K30" s="168">
        <f>'Sub Project 9'!B13</f>
        <v>0</v>
      </c>
      <c r="L30" s="168">
        <f>'Sub Project 9'!B14</f>
        <v>0</v>
      </c>
      <c r="M30" s="95">
        <f t="shared" si="5"/>
        <v>0</v>
      </c>
      <c r="N30" s="95">
        <f>'Sub Project 9'!B15</f>
        <v>0</v>
      </c>
      <c r="O30" s="168">
        <f>'Sub Project 9'!B16*C30</f>
        <v>0</v>
      </c>
      <c r="P30" s="168">
        <f t="shared" si="9"/>
        <v>0</v>
      </c>
      <c r="Q30" s="169">
        <f t="shared" si="6"/>
        <v>0</v>
      </c>
      <c r="R30" s="214"/>
      <c r="S30" s="214"/>
      <c r="V30" s="195">
        <f t="shared" si="7"/>
        <v>0</v>
      </c>
      <c r="W30" s="195">
        <f t="shared" si="8"/>
        <v>0</v>
      </c>
      <c r="X30" s="195">
        <f t="shared" si="10"/>
        <v>0</v>
      </c>
      <c r="AC30" s="196"/>
    </row>
    <row r="31" spans="1:36" hidden="1">
      <c r="A31" s="52">
        <f t="shared" si="11"/>
        <v>10</v>
      </c>
      <c r="B31" s="306">
        <f>'Sub Project 10'!B3</f>
        <v>0</v>
      </c>
      <c r="C31" s="93">
        <f>'Sub Project 10'!B5</f>
        <v>0</v>
      </c>
      <c r="D31" s="93">
        <f>'Sub Project 10'!B6</f>
        <v>0</v>
      </c>
      <c r="E31" s="459">
        <f>'Sub Project 10'!B7</f>
        <v>0</v>
      </c>
      <c r="F31" s="459"/>
      <c r="G31" s="306">
        <f>'Sub Project 10'!B9</f>
        <v>0</v>
      </c>
      <c r="H31" s="52">
        <f>'Sub Project 10'!B10</f>
        <v>0</v>
      </c>
      <c r="I31" s="52">
        <f>'Sub Project 10'!B11</f>
        <v>0</v>
      </c>
      <c r="J31" s="168">
        <f>'Sub Project 10'!B12</f>
        <v>0</v>
      </c>
      <c r="K31" s="168">
        <f>'Sub Project 10'!B13</f>
        <v>0</v>
      </c>
      <c r="L31" s="168">
        <f>'Sub Project 10'!B14</f>
        <v>0</v>
      </c>
      <c r="M31" s="95">
        <f t="shared" si="5"/>
        <v>0</v>
      </c>
      <c r="N31" s="95">
        <f>'Sub Project 10'!B15</f>
        <v>0</v>
      </c>
      <c r="O31" s="168">
        <f>'Sub Project 10'!B16*C31</f>
        <v>0</v>
      </c>
      <c r="P31" s="168">
        <f t="shared" si="9"/>
        <v>0</v>
      </c>
      <c r="Q31" s="169">
        <f t="shared" si="6"/>
        <v>0</v>
      </c>
      <c r="R31" s="214"/>
      <c r="S31" s="214"/>
      <c r="V31" s="195">
        <f t="shared" si="7"/>
        <v>0</v>
      </c>
      <c r="W31" s="195">
        <f t="shared" si="8"/>
        <v>0</v>
      </c>
      <c r="X31" s="195">
        <f t="shared" si="10"/>
        <v>0</v>
      </c>
      <c r="AC31" s="196"/>
    </row>
    <row r="32" spans="1:36" hidden="1">
      <c r="A32" s="52">
        <f t="shared" si="11"/>
        <v>11</v>
      </c>
      <c r="B32" s="306">
        <f>'Sub Project 11'!B3</f>
        <v>0</v>
      </c>
      <c r="C32" s="93">
        <f>'Sub Project 11'!B5</f>
        <v>0</v>
      </c>
      <c r="D32" s="93">
        <f>'Sub Project 11'!B6</f>
        <v>0</v>
      </c>
      <c r="E32" s="459">
        <f>'Sub Project 11'!B7</f>
        <v>0</v>
      </c>
      <c r="F32" s="459"/>
      <c r="G32" s="306">
        <f>'Sub Project 11'!B9</f>
        <v>0</v>
      </c>
      <c r="H32" s="52">
        <f>'Sub Project 11'!B10</f>
        <v>0</v>
      </c>
      <c r="I32" s="52">
        <f>'Sub Project 11'!B11</f>
        <v>0</v>
      </c>
      <c r="J32" s="168">
        <f>'Sub Project 11'!B12</f>
        <v>0</v>
      </c>
      <c r="K32" s="168">
        <f>'Sub Project 11'!B13</f>
        <v>0</v>
      </c>
      <c r="L32" s="168">
        <f>'Sub Project 11'!B14</f>
        <v>0</v>
      </c>
      <c r="M32" s="95">
        <f t="shared" ref="M32:M33" si="12">H32-K32</f>
        <v>0</v>
      </c>
      <c r="N32" s="95">
        <f>'Sub Project 11'!B15</f>
        <v>0</v>
      </c>
      <c r="O32" s="168">
        <f>'Sub Project 11'!B16*C32</f>
        <v>0</v>
      </c>
      <c r="P32" s="168">
        <f t="shared" ref="P32" si="13">IFERROR(M32*O32,0)</f>
        <v>0</v>
      </c>
      <c r="Q32" s="169">
        <f t="shared" si="6"/>
        <v>0</v>
      </c>
      <c r="R32" s="214"/>
      <c r="S32" s="214"/>
      <c r="V32" s="195">
        <f t="shared" ref="V32:V33" si="14">IFERROR(H32*O32,0)</f>
        <v>0</v>
      </c>
      <c r="W32" s="195">
        <f t="shared" ref="W32:W33" si="15">M32*C32</f>
        <v>0</v>
      </c>
      <c r="X32" s="195">
        <f t="shared" ref="X32:X33" si="16">N32*O32</f>
        <v>0</v>
      </c>
      <c r="AC32" s="196"/>
    </row>
    <row r="33" spans="1:137" ht="15.75" hidden="1" thickBot="1">
      <c r="A33" s="175">
        <f t="shared" si="11"/>
        <v>12</v>
      </c>
      <c r="B33" s="307">
        <f>'Sub Project 12'!B3</f>
        <v>0</v>
      </c>
      <c r="C33" s="176">
        <f>'Sub Project 12'!B5</f>
        <v>0</v>
      </c>
      <c r="D33" s="176">
        <f>'Sub Project 12'!B6</f>
        <v>0</v>
      </c>
      <c r="E33" s="496">
        <f>'Sub Project 12'!B7</f>
        <v>0</v>
      </c>
      <c r="F33" s="496"/>
      <c r="G33" s="307">
        <f>'Sub Project 12'!B9</f>
        <v>0</v>
      </c>
      <c r="H33" s="175">
        <f>'Sub Project 12'!B10</f>
        <v>0</v>
      </c>
      <c r="I33" s="175">
        <f>'Sub Project 12'!B11</f>
        <v>0</v>
      </c>
      <c r="J33" s="177">
        <f>'Sub Project 12'!B12</f>
        <v>0</v>
      </c>
      <c r="K33" s="177">
        <f>'Sub Project 12'!B13</f>
        <v>0</v>
      </c>
      <c r="L33" s="177">
        <f>'Sub Project 12'!B14</f>
        <v>0</v>
      </c>
      <c r="M33" s="95">
        <f t="shared" si="12"/>
        <v>0</v>
      </c>
      <c r="N33" s="95">
        <f>'Sub Project 12'!B15</f>
        <v>0</v>
      </c>
      <c r="O33" s="177">
        <f>'Sub Project 12'!B16*C33</f>
        <v>0</v>
      </c>
      <c r="P33" s="177">
        <f>IFERROR(M33*O33,0)</f>
        <v>0</v>
      </c>
      <c r="Q33" s="178">
        <f t="shared" si="6"/>
        <v>0</v>
      </c>
      <c r="R33" s="214"/>
      <c r="S33" s="214"/>
      <c r="V33" s="195">
        <f t="shared" si="14"/>
        <v>0</v>
      </c>
      <c r="W33" s="195">
        <f t="shared" si="15"/>
        <v>0</v>
      </c>
      <c r="X33" s="195">
        <f t="shared" si="16"/>
        <v>0</v>
      </c>
      <c r="AC33" s="196"/>
    </row>
    <row r="34" spans="1:137" s="268" customFormat="1" ht="15.75" thickBot="1">
      <c r="A34" s="272" t="s">
        <v>147</v>
      </c>
      <c r="B34" s="273" t="s">
        <v>52</v>
      </c>
      <c r="C34" s="274">
        <f>SUM(C22:C33)</f>
        <v>0</v>
      </c>
      <c r="D34" s="275"/>
      <c r="E34" s="463" t="s">
        <v>52</v>
      </c>
      <c r="F34" s="464"/>
      <c r="G34" s="276" t="s">
        <v>52</v>
      </c>
      <c r="H34" s="277">
        <f>AVERAGE(H22:H33)</f>
        <v>0</v>
      </c>
      <c r="I34" s="277">
        <f>AVERAGE(I22:I33)</f>
        <v>0</v>
      </c>
      <c r="J34" s="276" t="s">
        <v>52</v>
      </c>
      <c r="K34" s="265">
        <f>AVERAGE(K22:K33)</f>
        <v>0</v>
      </c>
      <c r="L34" s="265"/>
      <c r="M34" s="510" t="e">
        <f>((M22*C22)+(M23*C23)+(M24*C24)+(M25*C25)+(M26*C26)+(M27*C27)+(M28*C28)+(M29*C29)+(M30*C30)+(M31*C31)+(M32*C32)+(M33*C33))/C34</f>
        <v>#DIV/0!</v>
      </c>
      <c r="N34" s="265">
        <f>AVERAGE(N22:N33)</f>
        <v>0</v>
      </c>
      <c r="O34" s="265">
        <f>SUM(O22:O33)</f>
        <v>0</v>
      </c>
      <c r="P34" s="265">
        <f>SUM(P22:P31)</f>
        <v>0</v>
      </c>
      <c r="Q34" s="266">
        <f t="shared" si="6"/>
        <v>0</v>
      </c>
      <c r="R34" s="267"/>
      <c r="S34" s="267"/>
      <c r="V34" s="269">
        <f>SUM(V22:V31)</f>
        <v>0</v>
      </c>
      <c r="W34" s="270" t="e">
        <f>SUM(W22:W31)/C34</f>
        <v>#DIV/0!</v>
      </c>
      <c r="X34" s="270" t="e">
        <f>SUM(X22:X31)/O34</f>
        <v>#DIV/0!</v>
      </c>
      <c r="AC34" s="271"/>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CP34" s="278"/>
      <c r="CQ34" s="278"/>
      <c r="CR34" s="278"/>
      <c r="CS34" s="278"/>
      <c r="CT34" s="278"/>
      <c r="CU34" s="278"/>
      <c r="CV34" s="278"/>
      <c r="CW34" s="278"/>
      <c r="CX34" s="278"/>
      <c r="CY34" s="278"/>
      <c r="CZ34" s="278"/>
      <c r="DA34" s="278"/>
      <c r="DB34" s="278"/>
      <c r="DC34" s="278"/>
      <c r="DD34" s="278"/>
      <c r="DE34" s="278"/>
      <c r="DF34" s="278"/>
      <c r="DG34" s="278"/>
      <c r="DH34" s="278"/>
      <c r="DI34" s="278"/>
      <c r="DJ34" s="278"/>
      <c r="DK34" s="278"/>
      <c r="DL34" s="278"/>
      <c r="DM34" s="278"/>
      <c r="DN34" s="278"/>
      <c r="DO34" s="278"/>
      <c r="DP34" s="278"/>
      <c r="DQ34" s="278"/>
      <c r="DR34" s="278"/>
      <c r="DS34" s="278"/>
      <c r="DT34" s="278"/>
      <c r="DU34" s="278"/>
      <c r="DV34" s="278"/>
      <c r="DW34" s="278"/>
      <c r="DX34" s="278"/>
      <c r="DY34" s="278"/>
      <c r="DZ34" s="278"/>
      <c r="EA34" s="278"/>
      <c r="EB34" s="278"/>
      <c r="EC34" s="278"/>
      <c r="ED34" s="278"/>
    </row>
    <row r="35" spans="1:137">
      <c r="B35" s="217"/>
      <c r="C35" s="217"/>
      <c r="M35" s="264"/>
      <c r="N35" s="194"/>
      <c r="O35" s="193"/>
      <c r="P35" s="193"/>
      <c r="Q35" s="193"/>
      <c r="W35" s="195" t="s">
        <v>148</v>
      </c>
      <c r="AH35" s="196"/>
    </row>
    <row r="36" spans="1:137" ht="21" customHeight="1" thickBot="1">
      <c r="A36" s="497" t="s">
        <v>149</v>
      </c>
      <c r="B36" s="498"/>
      <c r="C36" s="498"/>
      <c r="D36" s="498"/>
      <c r="E36" s="498"/>
      <c r="F36" s="498"/>
      <c r="G36" s="498"/>
      <c r="H36" s="498"/>
      <c r="I36" s="498"/>
      <c r="J36" s="498"/>
      <c r="K36" s="498"/>
      <c r="L36" s="498"/>
      <c r="M36" s="498"/>
      <c r="N36" s="498"/>
      <c r="O36" s="498"/>
      <c r="P36" s="218"/>
      <c r="Q36" s="218"/>
      <c r="R36" s="218"/>
      <c r="S36" s="218"/>
      <c r="T36" s="218"/>
      <c r="U36" s="218"/>
      <c r="V36" s="218"/>
      <c r="W36" s="218"/>
      <c r="X36" s="218"/>
      <c r="AC36" s="196"/>
    </row>
    <row r="37" spans="1:137" s="225" customFormat="1" ht="54.75" customHeight="1" thickBot="1">
      <c r="A37" s="219" t="s">
        <v>52</v>
      </c>
      <c r="B37" s="220" t="s">
        <v>130</v>
      </c>
      <c r="C37" s="211" t="s">
        <v>150</v>
      </c>
      <c r="D37" s="221" t="s">
        <v>154</v>
      </c>
      <c r="E37" s="222" t="s">
        <v>151</v>
      </c>
      <c r="F37" s="221" t="s">
        <v>154</v>
      </c>
      <c r="G37" s="222" t="s">
        <v>152</v>
      </c>
      <c r="H37" s="221" t="s">
        <v>154</v>
      </c>
      <c r="I37" s="222" t="s">
        <v>287</v>
      </c>
      <c r="J37" s="221" t="s">
        <v>153</v>
      </c>
      <c r="K37" s="222" t="s">
        <v>289</v>
      </c>
      <c r="L37" s="221" t="s">
        <v>288</v>
      </c>
      <c r="M37" s="313" t="s">
        <v>154</v>
      </c>
      <c r="N37" s="316" t="s">
        <v>155</v>
      </c>
      <c r="O37" s="236" t="s">
        <v>156</v>
      </c>
      <c r="P37" s="223"/>
      <c r="Q37" s="223"/>
      <c r="R37" s="224"/>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row>
    <row r="38" spans="1:137" ht="60.75" customHeight="1">
      <c r="A38" s="90"/>
      <c r="B38" s="68"/>
      <c r="C38" s="92" t="s">
        <v>52</v>
      </c>
      <c r="D38" s="70" t="s">
        <v>157</v>
      </c>
      <c r="E38" s="187"/>
      <c r="F38" s="70" t="s">
        <v>157</v>
      </c>
      <c r="G38" s="69"/>
      <c r="H38" s="70" t="s">
        <v>157</v>
      </c>
      <c r="I38" s="312"/>
      <c r="J38" s="69"/>
      <c r="K38" s="317"/>
      <c r="L38" s="317"/>
      <c r="M38" s="314"/>
      <c r="N38" s="253"/>
      <c r="O38" s="91"/>
      <c r="P38" s="226"/>
      <c r="Q38" s="193"/>
      <c r="R38" s="193"/>
      <c r="Z38" s="195" t="s">
        <v>53</v>
      </c>
      <c r="AA38" s="195">
        <v>200</v>
      </c>
      <c r="AB38" s="195">
        <v>300</v>
      </c>
      <c r="AO38" s="195"/>
      <c r="AP38" s="195"/>
      <c r="AQ38" s="195"/>
      <c r="EE38" s="50"/>
      <c r="EF38" s="50"/>
      <c r="EG38" s="50"/>
    </row>
    <row r="39" spans="1:137" ht="15.75" thickBot="1">
      <c r="A39" s="227">
        <v>1</v>
      </c>
      <c r="B39" s="259">
        <f>'Sub Project 1'!B5</f>
        <v>0</v>
      </c>
      <c r="C39" s="93">
        <f>'Sub Project 1'!B18</f>
        <v>0</v>
      </c>
      <c r="D39" s="319"/>
      <c r="E39" s="310"/>
      <c r="F39" s="319"/>
      <c r="G39" s="309"/>
      <c r="H39" s="319"/>
      <c r="I39" s="94"/>
      <c r="J39" s="311"/>
      <c r="K39" s="318">
        <f t="shared" ref="K39:K40" si="17">IF(I39="Remote",1,IF(I39="Non-Remote",0.5,"0"))*B39</f>
        <v>0</v>
      </c>
      <c r="L39" s="259">
        <f>J39*K39*B39</f>
        <v>0</v>
      </c>
      <c r="M39" s="320"/>
      <c r="N39" s="258">
        <f>(C39+E39+G39+L39)*B39</f>
        <v>0</v>
      </c>
      <c r="O39" s="257">
        <f>((C39*D39/100)+(E39*F39/100)+(G39*H39/100)+(L39*M39/100))*B39</f>
        <v>0</v>
      </c>
      <c r="P39" s="284"/>
      <c r="Q39" s="229"/>
      <c r="R39" s="193"/>
      <c r="V39" s="195" t="e">
        <f>#REF!*B39</f>
        <v>#REF!</v>
      </c>
      <c r="W39" s="195">
        <f t="shared" ref="W39:W48" si="18">J38*B39</f>
        <v>0</v>
      </c>
      <c r="X39" s="195">
        <f t="shared" ref="X39:X48" si="19">M39*B39</f>
        <v>0</v>
      </c>
      <c r="Z39" s="230" t="e">
        <f>(#REF!+M39)*50%*B39</f>
        <v>#REF!</v>
      </c>
      <c r="AA39" s="195">
        <f>(IF(D46&gt;$AA$38,$AA$38,D46)*B39)</f>
        <v>0</v>
      </c>
      <c r="AB39" s="195">
        <f>(IF(G39&gt;$AB$38,$AB$38,G39)*B39)</f>
        <v>0</v>
      </c>
      <c r="AO39" s="195"/>
      <c r="AP39" s="195"/>
      <c r="AQ39" s="195"/>
      <c r="EE39" s="50"/>
      <c r="EF39" s="50"/>
      <c r="EG39" s="50"/>
    </row>
    <row r="40" spans="1:137" ht="34.5" hidden="1" customHeight="1">
      <c r="A40" s="227">
        <f>A39+1</f>
        <v>2</v>
      </c>
      <c r="B40" s="249">
        <f>'Sub Project 2'!B5</f>
        <v>0</v>
      </c>
      <c r="C40" s="215">
        <f>'Sub Project 2'!B18</f>
        <v>0</v>
      </c>
      <c r="D40" s="319"/>
      <c r="E40" s="310"/>
      <c r="F40" s="319"/>
      <c r="G40" s="309"/>
      <c r="H40" s="319"/>
      <c r="I40" s="94"/>
      <c r="J40" s="311"/>
      <c r="K40" s="318">
        <f t="shared" si="17"/>
        <v>0</v>
      </c>
      <c r="L40" s="259">
        <f t="shared" ref="L40:L50" si="20">J40*K40*B40</f>
        <v>0</v>
      </c>
      <c r="M40" s="320"/>
      <c r="N40" s="258">
        <f t="shared" ref="N40:N50" si="21">(C40+E40+G40+L40)*B40</f>
        <v>0</v>
      </c>
      <c r="O40" s="257">
        <f t="shared" ref="O40:O50" si="22">((C40*D40/100)+(E40*F40/100)+(G40*H40/100)+(L40*M40/100))*B40</f>
        <v>0</v>
      </c>
      <c r="P40" s="226"/>
      <c r="Q40" s="229"/>
      <c r="R40" s="193"/>
      <c r="V40" s="195" t="e">
        <f>#REF!*B40</f>
        <v>#REF!</v>
      </c>
      <c r="W40" s="195">
        <f t="shared" si="18"/>
        <v>0</v>
      </c>
      <c r="X40" s="195">
        <f t="shared" si="19"/>
        <v>0</v>
      </c>
      <c r="Y40" s="196"/>
      <c r="Z40" s="230" t="e">
        <f>(#REF!+M40)*50%*B40</f>
        <v>#REF!</v>
      </c>
      <c r="AA40" s="195">
        <f t="shared" ref="AA40:AA48" si="23">(IF(E40&gt;$AA$38,$AA$38,E40)*B40)</f>
        <v>0</v>
      </c>
      <c r="AB40" s="195">
        <f>(IF(G40&gt;$AB$38,$AB$38,G40)*B40)</f>
        <v>0</v>
      </c>
      <c r="AO40" s="195"/>
      <c r="AP40" s="195"/>
      <c r="AQ40" s="195"/>
      <c r="EE40" s="50"/>
      <c r="EF40" s="50"/>
      <c r="EG40" s="50"/>
    </row>
    <row r="41" spans="1:137" ht="39" hidden="1" customHeight="1">
      <c r="A41" s="227">
        <f t="shared" ref="A41:A50" si="24">A40+1</f>
        <v>3</v>
      </c>
      <c r="B41" s="249">
        <f>'Sub Project 3'!B5</f>
        <v>0</v>
      </c>
      <c r="C41" s="215">
        <f>'Sub Project 3'!B18</f>
        <v>0</v>
      </c>
      <c r="D41" s="319"/>
      <c r="E41" s="310"/>
      <c r="F41" s="319"/>
      <c r="G41" s="311"/>
      <c r="H41" s="319"/>
      <c r="I41" s="94"/>
      <c r="J41" s="311"/>
      <c r="K41" s="318">
        <f>IF(I41="Remote",1,IF(I41="Non-Remote",0.5,"0"))*B41</f>
        <v>0</v>
      </c>
      <c r="L41" s="259">
        <f t="shared" si="20"/>
        <v>0</v>
      </c>
      <c r="M41" s="320"/>
      <c r="N41" s="258">
        <f t="shared" si="21"/>
        <v>0</v>
      </c>
      <c r="O41" s="257">
        <f t="shared" si="22"/>
        <v>0</v>
      </c>
      <c r="P41" s="231"/>
      <c r="Q41" s="229"/>
      <c r="R41" s="193"/>
      <c r="V41" s="195" t="e">
        <f>#REF!*B41</f>
        <v>#REF!</v>
      </c>
      <c r="W41" s="195">
        <f t="shared" si="18"/>
        <v>0</v>
      </c>
      <c r="X41" s="195">
        <f t="shared" si="19"/>
        <v>0</v>
      </c>
      <c r="Y41" s="196"/>
      <c r="Z41" s="230" t="e">
        <f>(#REF!+M41)*50%*B41</f>
        <v>#REF!</v>
      </c>
      <c r="AA41" s="195">
        <f t="shared" si="23"/>
        <v>0</v>
      </c>
      <c r="AB41" s="195" t="e">
        <f>(IF(#REF!&gt;$AB$38,$AB$38,#REF!)*B41)</f>
        <v>#REF!</v>
      </c>
      <c r="AO41" s="195"/>
      <c r="AP41" s="195"/>
      <c r="AQ41" s="195"/>
      <c r="EE41" s="50"/>
      <c r="EF41" s="50"/>
      <c r="EG41" s="50"/>
    </row>
    <row r="42" spans="1:137" ht="50.25" hidden="1" customHeight="1">
      <c r="A42" s="227">
        <f t="shared" si="24"/>
        <v>4</v>
      </c>
      <c r="B42" s="249">
        <f>'Sub Project 4'!B5</f>
        <v>0</v>
      </c>
      <c r="C42" s="215">
        <f>'Sub Project 4'!B18</f>
        <v>0</v>
      </c>
      <c r="D42" s="319"/>
      <c r="E42" s="310"/>
      <c r="F42" s="319"/>
      <c r="G42" s="309"/>
      <c r="H42" s="319"/>
      <c r="I42" s="94"/>
      <c r="J42" s="311"/>
      <c r="K42" s="318">
        <f t="shared" ref="K42:K50" si="25">IF(I42="Remote",1,IF(I42="Non-Remote",0.5,"0"))*B42</f>
        <v>0</v>
      </c>
      <c r="L42" s="259">
        <f t="shared" si="20"/>
        <v>0</v>
      </c>
      <c r="M42" s="320"/>
      <c r="N42" s="258">
        <f t="shared" si="21"/>
        <v>0</v>
      </c>
      <c r="O42" s="257">
        <f t="shared" si="22"/>
        <v>0</v>
      </c>
      <c r="P42" s="232"/>
      <c r="Q42" s="229"/>
      <c r="R42" s="193"/>
      <c r="V42" s="195" t="e">
        <f>#REF!*B42</f>
        <v>#REF!</v>
      </c>
      <c r="W42" s="195">
        <f t="shared" si="18"/>
        <v>0</v>
      </c>
      <c r="X42" s="195">
        <f t="shared" si="19"/>
        <v>0</v>
      </c>
      <c r="Y42" s="196"/>
      <c r="Z42" s="230" t="e">
        <f>(#REF!+M42)*50%*B42</f>
        <v>#REF!</v>
      </c>
      <c r="AA42" s="195">
        <f t="shared" si="23"/>
        <v>0</v>
      </c>
      <c r="AB42" s="195">
        <f>(IF(G41&gt;$AB$38,$AB$38,G41)*B42)</f>
        <v>0</v>
      </c>
      <c r="AO42" s="195"/>
      <c r="AP42" s="195"/>
      <c r="AQ42" s="195"/>
      <c r="EE42" s="50"/>
      <c r="EF42" s="50"/>
      <c r="EG42" s="50"/>
    </row>
    <row r="43" spans="1:137" ht="26.25" hidden="1" customHeight="1">
      <c r="A43" s="227">
        <f t="shared" si="24"/>
        <v>5</v>
      </c>
      <c r="B43" s="249">
        <f>'Sub Project 5'!B5</f>
        <v>0</v>
      </c>
      <c r="C43" s="215">
        <f>'Sub Project 5'!B18</f>
        <v>0</v>
      </c>
      <c r="D43" s="319"/>
      <c r="E43" s="310"/>
      <c r="F43" s="319"/>
      <c r="G43" s="309"/>
      <c r="H43" s="319"/>
      <c r="I43" s="94"/>
      <c r="J43" s="311"/>
      <c r="K43" s="318">
        <f t="shared" si="25"/>
        <v>0</v>
      </c>
      <c r="L43" s="259">
        <f t="shared" si="20"/>
        <v>0</v>
      </c>
      <c r="M43" s="320"/>
      <c r="N43" s="258">
        <f t="shared" si="21"/>
        <v>0</v>
      </c>
      <c r="O43" s="257">
        <f t="shared" si="22"/>
        <v>0</v>
      </c>
      <c r="P43" s="233"/>
      <c r="Q43" s="229"/>
      <c r="R43" s="193"/>
      <c r="V43" s="195" t="e">
        <f>#REF!*B43</f>
        <v>#REF!</v>
      </c>
      <c r="W43" s="195">
        <f t="shared" si="18"/>
        <v>0</v>
      </c>
      <c r="X43" s="195">
        <f t="shared" si="19"/>
        <v>0</v>
      </c>
      <c r="Y43" s="196"/>
      <c r="Z43" s="230" t="e">
        <f>(#REF!+M43)*50%*B43</f>
        <v>#REF!</v>
      </c>
      <c r="AA43" s="195">
        <f t="shared" si="23"/>
        <v>0</v>
      </c>
      <c r="AB43" s="195">
        <f t="shared" ref="AB43:AB48" si="26">(IF(G43&gt;$AB$38,$AB$38,G43)*B43)</f>
        <v>0</v>
      </c>
      <c r="AO43" s="195"/>
      <c r="AP43" s="195"/>
      <c r="AQ43" s="195"/>
      <c r="EE43" s="50"/>
      <c r="EF43" s="50"/>
      <c r="EG43" s="50"/>
    </row>
    <row r="44" spans="1:137" hidden="1">
      <c r="A44" s="227">
        <f t="shared" si="24"/>
        <v>6</v>
      </c>
      <c r="B44" s="249">
        <f>'Sub Project 6'!B5</f>
        <v>0</v>
      </c>
      <c r="C44" s="215">
        <f>'Sub Project 6'!B18</f>
        <v>0</v>
      </c>
      <c r="D44" s="319"/>
      <c r="E44" s="310"/>
      <c r="F44" s="319"/>
      <c r="G44" s="309"/>
      <c r="H44" s="319"/>
      <c r="I44" s="94"/>
      <c r="J44" s="311"/>
      <c r="K44" s="318">
        <f t="shared" si="25"/>
        <v>0</v>
      </c>
      <c r="L44" s="259">
        <f t="shared" si="20"/>
        <v>0</v>
      </c>
      <c r="M44" s="320"/>
      <c r="N44" s="258">
        <f t="shared" si="21"/>
        <v>0</v>
      </c>
      <c r="O44" s="257">
        <f t="shared" si="22"/>
        <v>0</v>
      </c>
      <c r="P44" s="233"/>
      <c r="Q44" s="229"/>
      <c r="R44" s="193"/>
      <c r="V44" s="195" t="e">
        <f>#REF!*B44</f>
        <v>#REF!</v>
      </c>
      <c r="W44" s="195">
        <f t="shared" si="18"/>
        <v>0</v>
      </c>
      <c r="X44" s="195">
        <f t="shared" si="19"/>
        <v>0</v>
      </c>
      <c r="Y44" s="196"/>
      <c r="Z44" s="230" t="e">
        <f>(#REF!+M44)*50%*B44</f>
        <v>#REF!</v>
      </c>
      <c r="AA44" s="195">
        <f t="shared" si="23"/>
        <v>0</v>
      </c>
      <c r="AB44" s="195">
        <f t="shared" si="26"/>
        <v>0</v>
      </c>
      <c r="AO44" s="195"/>
      <c r="AP44" s="195"/>
      <c r="AQ44" s="195"/>
      <c r="EE44" s="50"/>
      <c r="EF44" s="50"/>
      <c r="EG44" s="50"/>
    </row>
    <row r="45" spans="1:137" hidden="1">
      <c r="A45" s="227">
        <f t="shared" si="24"/>
        <v>7</v>
      </c>
      <c r="B45" s="249">
        <f>'Sub Project 7'!B5</f>
        <v>0</v>
      </c>
      <c r="C45" s="215">
        <f>'Sub Project 7'!B18</f>
        <v>0</v>
      </c>
      <c r="D45" s="319"/>
      <c r="E45" s="310"/>
      <c r="F45" s="319"/>
      <c r="G45" s="309"/>
      <c r="H45" s="319"/>
      <c r="I45" s="94"/>
      <c r="J45" s="311"/>
      <c r="K45" s="318">
        <f t="shared" si="25"/>
        <v>0</v>
      </c>
      <c r="L45" s="259">
        <f t="shared" si="20"/>
        <v>0</v>
      </c>
      <c r="M45" s="320"/>
      <c r="N45" s="258">
        <f t="shared" si="21"/>
        <v>0</v>
      </c>
      <c r="O45" s="257">
        <f t="shared" si="22"/>
        <v>0</v>
      </c>
      <c r="P45" s="233"/>
      <c r="Q45" s="229"/>
      <c r="R45" s="193"/>
      <c r="V45" s="195" t="e">
        <f>#REF!*B45</f>
        <v>#REF!</v>
      </c>
      <c r="W45" s="195">
        <f t="shared" si="18"/>
        <v>0</v>
      </c>
      <c r="X45" s="195">
        <f t="shared" si="19"/>
        <v>0</v>
      </c>
      <c r="Y45" s="196"/>
      <c r="Z45" s="230" t="e">
        <f>(#REF!+M45)*50%*B45</f>
        <v>#REF!</v>
      </c>
      <c r="AA45" s="195">
        <f t="shared" si="23"/>
        <v>0</v>
      </c>
      <c r="AB45" s="195">
        <f t="shared" si="26"/>
        <v>0</v>
      </c>
      <c r="AO45" s="195"/>
      <c r="AP45" s="195"/>
      <c r="AQ45" s="195"/>
      <c r="EE45" s="50"/>
      <c r="EF45" s="50"/>
      <c r="EG45" s="50"/>
    </row>
    <row r="46" spans="1:137" hidden="1">
      <c r="A46" s="227">
        <f t="shared" si="24"/>
        <v>8</v>
      </c>
      <c r="B46" s="249">
        <f>'Sub Project 8'!B5</f>
        <v>0</v>
      </c>
      <c r="C46" s="215">
        <f>'Sub Project 8'!B18</f>
        <v>0</v>
      </c>
      <c r="D46" s="319"/>
      <c r="E46" s="310"/>
      <c r="F46" s="319"/>
      <c r="G46" s="309"/>
      <c r="H46" s="319"/>
      <c r="I46" s="94"/>
      <c r="J46" s="311"/>
      <c r="K46" s="318">
        <f t="shared" si="25"/>
        <v>0</v>
      </c>
      <c r="L46" s="259">
        <f t="shared" si="20"/>
        <v>0</v>
      </c>
      <c r="M46" s="320"/>
      <c r="N46" s="258">
        <f t="shared" si="21"/>
        <v>0</v>
      </c>
      <c r="O46" s="257">
        <f t="shared" si="22"/>
        <v>0</v>
      </c>
      <c r="P46" s="193"/>
      <c r="Q46" s="193"/>
      <c r="R46" s="193"/>
      <c r="V46" s="195" t="e">
        <f>#REF!*B46</f>
        <v>#REF!</v>
      </c>
      <c r="W46" s="195">
        <f t="shared" si="18"/>
        <v>0</v>
      </c>
      <c r="X46" s="195">
        <f t="shared" si="19"/>
        <v>0</v>
      </c>
      <c r="Y46" s="196"/>
      <c r="Z46" s="230" t="e">
        <f>(#REF!+M46)*50%*B46</f>
        <v>#REF!</v>
      </c>
      <c r="AA46" s="195">
        <f t="shared" si="23"/>
        <v>0</v>
      </c>
      <c r="AB46" s="195">
        <f t="shared" si="26"/>
        <v>0</v>
      </c>
      <c r="AO46" s="195"/>
      <c r="AP46" s="195"/>
      <c r="AQ46" s="195"/>
      <c r="EE46" s="50"/>
      <c r="EF46" s="50"/>
      <c r="EG46" s="50"/>
    </row>
    <row r="47" spans="1:137" hidden="1">
      <c r="A47" s="227">
        <f t="shared" si="24"/>
        <v>9</v>
      </c>
      <c r="B47" s="249">
        <f>'Sub Project 9'!B5</f>
        <v>0</v>
      </c>
      <c r="C47" s="215">
        <f>'Sub Project 9'!B18</f>
        <v>0</v>
      </c>
      <c r="D47" s="319"/>
      <c r="E47" s="310"/>
      <c r="F47" s="319"/>
      <c r="G47" s="309"/>
      <c r="H47" s="319"/>
      <c r="I47" s="94"/>
      <c r="J47" s="311"/>
      <c r="K47" s="318">
        <f t="shared" si="25"/>
        <v>0</v>
      </c>
      <c r="L47" s="259">
        <f t="shared" si="20"/>
        <v>0</v>
      </c>
      <c r="M47" s="320"/>
      <c r="N47" s="258">
        <f t="shared" si="21"/>
        <v>0</v>
      </c>
      <c r="O47" s="257">
        <f t="shared" si="22"/>
        <v>0</v>
      </c>
      <c r="P47" s="193"/>
      <c r="Q47" s="193"/>
      <c r="R47" s="193"/>
      <c r="V47" s="195" t="e">
        <f>#REF!*B47</f>
        <v>#REF!</v>
      </c>
      <c r="W47" s="195">
        <f t="shared" si="18"/>
        <v>0</v>
      </c>
      <c r="X47" s="195">
        <f t="shared" si="19"/>
        <v>0</v>
      </c>
      <c r="Y47" s="196"/>
      <c r="Z47" s="230" t="e">
        <f>(#REF!+M47)*50%*B47</f>
        <v>#REF!</v>
      </c>
      <c r="AA47" s="195">
        <f t="shared" si="23"/>
        <v>0</v>
      </c>
      <c r="AB47" s="195">
        <f t="shared" si="26"/>
        <v>0</v>
      </c>
      <c r="AO47" s="195"/>
      <c r="AP47" s="195"/>
      <c r="AQ47" s="195"/>
      <c r="EE47" s="50"/>
      <c r="EF47" s="50"/>
      <c r="EG47" s="50"/>
    </row>
    <row r="48" spans="1:137" hidden="1">
      <c r="A48" s="227">
        <f t="shared" si="24"/>
        <v>10</v>
      </c>
      <c r="B48" s="249">
        <f>'Sub Project 10'!B5</f>
        <v>0</v>
      </c>
      <c r="C48" s="215">
        <f>'Sub Project 10'!B18</f>
        <v>0</v>
      </c>
      <c r="D48" s="319"/>
      <c r="E48" s="310"/>
      <c r="F48" s="319"/>
      <c r="G48" s="309"/>
      <c r="H48" s="319"/>
      <c r="I48" s="94"/>
      <c r="J48" s="311"/>
      <c r="K48" s="318">
        <f t="shared" si="25"/>
        <v>0</v>
      </c>
      <c r="L48" s="259">
        <f t="shared" si="20"/>
        <v>0</v>
      </c>
      <c r="M48" s="320"/>
      <c r="N48" s="258">
        <f t="shared" si="21"/>
        <v>0</v>
      </c>
      <c r="O48" s="257">
        <f>((C48*D48/100)+(E48*F48/100)+(G48*H48/100)+(L48*M48/100))*B48</f>
        <v>0</v>
      </c>
      <c r="P48" s="193"/>
      <c r="Q48" s="193"/>
      <c r="R48" s="193"/>
      <c r="V48" s="195" t="e">
        <f>#REF!*B48</f>
        <v>#REF!</v>
      </c>
      <c r="W48" s="195">
        <f t="shared" si="18"/>
        <v>0</v>
      </c>
      <c r="X48" s="195">
        <f t="shared" si="19"/>
        <v>0</v>
      </c>
      <c r="Y48" s="196"/>
      <c r="Z48" s="230" t="e">
        <f>(#REF!+M48)*50%*B48</f>
        <v>#REF!</v>
      </c>
      <c r="AA48" s="195">
        <f t="shared" si="23"/>
        <v>0</v>
      </c>
      <c r="AB48" s="195">
        <f t="shared" si="26"/>
        <v>0</v>
      </c>
      <c r="AO48" s="195"/>
      <c r="AP48" s="195"/>
      <c r="AQ48" s="195"/>
      <c r="EE48" s="50"/>
      <c r="EF48" s="50"/>
      <c r="EG48" s="50"/>
    </row>
    <row r="49" spans="1:137" hidden="1">
      <c r="A49" s="227">
        <f t="shared" si="24"/>
        <v>11</v>
      </c>
      <c r="B49" s="249">
        <f>'Sub Project 11'!B5</f>
        <v>0</v>
      </c>
      <c r="C49" s="215">
        <f>'Sub Project 11'!B18</f>
        <v>0</v>
      </c>
      <c r="D49" s="319"/>
      <c r="E49" s="310"/>
      <c r="F49" s="319"/>
      <c r="G49" s="309"/>
      <c r="H49" s="319"/>
      <c r="I49" s="94"/>
      <c r="J49" s="311"/>
      <c r="K49" s="318">
        <f t="shared" si="25"/>
        <v>0</v>
      </c>
      <c r="L49" s="259">
        <f t="shared" si="20"/>
        <v>0</v>
      </c>
      <c r="M49" s="320"/>
      <c r="N49" s="258">
        <f t="shared" si="21"/>
        <v>0</v>
      </c>
      <c r="O49" s="257">
        <f t="shared" si="22"/>
        <v>0</v>
      </c>
      <c r="P49" s="193"/>
      <c r="Q49" s="193"/>
      <c r="R49" s="193"/>
      <c r="Y49" s="196"/>
      <c r="Z49" s="230"/>
      <c r="AO49" s="195"/>
      <c r="AP49" s="195"/>
      <c r="AQ49" s="195"/>
      <c r="EE49" s="50"/>
      <c r="EF49" s="50"/>
      <c r="EG49" s="50"/>
    </row>
    <row r="50" spans="1:137" ht="15.75" hidden="1" thickBot="1">
      <c r="A50" s="227">
        <f t="shared" si="24"/>
        <v>12</v>
      </c>
      <c r="B50" s="249">
        <f>'Sub Project 12'!B5</f>
        <v>0</v>
      </c>
      <c r="C50" s="249">
        <f>'Sub Project 12'!B18</f>
        <v>0</v>
      </c>
      <c r="D50" s="319"/>
      <c r="E50" s="310"/>
      <c r="F50" s="319"/>
      <c r="G50" s="309"/>
      <c r="H50" s="319"/>
      <c r="I50" s="94"/>
      <c r="J50" s="311"/>
      <c r="K50" s="318">
        <f t="shared" si="25"/>
        <v>0</v>
      </c>
      <c r="L50" s="259">
        <f t="shared" si="20"/>
        <v>0</v>
      </c>
      <c r="M50" s="320"/>
      <c r="N50" s="258">
        <f t="shared" si="21"/>
        <v>0</v>
      </c>
      <c r="O50" s="257">
        <f t="shared" si="22"/>
        <v>0</v>
      </c>
      <c r="P50" s="193"/>
      <c r="Q50" s="193"/>
      <c r="R50" s="193"/>
      <c r="Y50" s="196"/>
      <c r="Z50" s="230"/>
      <c r="AO50" s="195"/>
      <c r="AP50" s="195"/>
      <c r="AQ50" s="195"/>
      <c r="EE50" s="50"/>
      <c r="EF50" s="50"/>
      <c r="EG50" s="50"/>
    </row>
    <row r="51" spans="1:137" ht="17.100000000000001" customHeight="1" thickBot="1">
      <c r="A51" s="96" t="s">
        <v>158</v>
      </c>
      <c r="B51" s="254">
        <f>SUM(B39:B48)</f>
        <v>0</v>
      </c>
      <c r="C51" s="254">
        <f>C39*$B39+C40*$B40+C41*$B41+C42*$B42+C43*$B43+C44*$B44+C45*$B45+C46*$B46+C47*$B47+C48*$B48+B49*C49+B50*C50</f>
        <v>0</v>
      </c>
      <c r="D51" s="254" t="s">
        <v>159</v>
      </c>
      <c r="E51" s="254">
        <f>(E39*$B39)+(E40*$B40)+(E41*$B41)+(E42*$B42)+(E43*$B43)+(E44*$B44)+(E45*$B45)+(E46*$B46)+(E47*$B47)+(E48*$B48)+(E49*$B49)+(E50*$B50)</f>
        <v>0</v>
      </c>
      <c r="F51" s="254" t="s">
        <v>159</v>
      </c>
      <c r="G51" s="254">
        <f>(G39*$B39)+(G40*$B40)+(G41*$B41)+(G42*$B42)+(G43*$B43)+(G44*$B44)+(G45*$B45)+(G46*$B46)+(G47*$B47)+(G48*$B48)+(G49*$B49)+(G50*$B50)</f>
        <v>0</v>
      </c>
      <c r="H51" s="254" t="s">
        <v>159</v>
      </c>
      <c r="I51" s="254"/>
      <c r="J51" s="315"/>
      <c r="K51" s="315"/>
      <c r="L51" s="321">
        <f>SUM(L39:L50)</f>
        <v>0</v>
      </c>
      <c r="M51" s="315"/>
      <c r="N51" s="256">
        <f>SUM(N39:N50)</f>
        <v>0</v>
      </c>
      <c r="O51" s="255">
        <f>SUM(O39:O50)</f>
        <v>0</v>
      </c>
      <c r="P51" s="193"/>
      <c r="Q51" s="193"/>
      <c r="R51" s="193"/>
      <c r="V51" s="216" t="e">
        <f>SUM(V39:V48)</f>
        <v>#REF!</v>
      </c>
      <c r="W51" s="216">
        <f t="shared" ref="W51:Z51" si="27">SUM(W39:W48)</f>
        <v>0</v>
      </c>
      <c r="X51" s="216">
        <f t="shared" si="27"/>
        <v>0</v>
      </c>
      <c r="Z51" s="216" t="e">
        <f t="shared" si="27"/>
        <v>#REF!</v>
      </c>
      <c r="AA51" s="216">
        <f t="shared" ref="AA51" si="28">SUM(AA39:AA48)</f>
        <v>0</v>
      </c>
      <c r="AB51" s="216" t="e">
        <f t="shared" ref="AB51" si="29">SUM(AB39:AB48)</f>
        <v>#REF!</v>
      </c>
      <c r="AO51" s="195"/>
      <c r="AP51" s="195"/>
      <c r="AQ51" s="195"/>
      <c r="EE51" s="50"/>
      <c r="EF51" s="50"/>
      <c r="EG51" s="50"/>
    </row>
    <row r="52" spans="1:137" ht="17.100000000000001" customHeight="1">
      <c r="M52" s="193"/>
      <c r="N52" s="194"/>
      <c r="O52" s="193"/>
      <c r="P52" s="193"/>
      <c r="Q52" s="193"/>
    </row>
    <row r="53" spans="1:137" ht="17.100000000000001" customHeight="1" thickBot="1">
      <c r="M53" s="193"/>
      <c r="N53" s="194"/>
      <c r="O53" s="193"/>
      <c r="P53" s="193"/>
      <c r="Q53" s="193"/>
    </row>
    <row r="54" spans="1:137" ht="22.9" customHeight="1" thickBot="1">
      <c r="A54" s="450" t="s">
        <v>160</v>
      </c>
      <c r="B54" s="451"/>
      <c r="C54" s="451"/>
      <c r="D54" s="451"/>
      <c r="E54" s="451"/>
      <c r="F54" s="451"/>
      <c r="G54" s="460"/>
      <c r="H54" s="218"/>
      <c r="I54" s="218"/>
      <c r="J54" s="218"/>
      <c r="K54" s="218"/>
      <c r="L54" s="218"/>
      <c r="M54" s="193"/>
      <c r="N54" s="194"/>
      <c r="O54" s="193"/>
      <c r="P54" s="193"/>
      <c r="Q54" s="193"/>
    </row>
    <row r="55" spans="1:137" ht="53.1" customHeight="1" thickBot="1">
      <c r="A55" s="468" t="s">
        <v>52</v>
      </c>
      <c r="B55" s="469"/>
      <c r="C55" s="234" t="s">
        <v>161</v>
      </c>
      <c r="D55" s="221" t="s">
        <v>162</v>
      </c>
      <c r="E55" s="221" t="s">
        <v>163</v>
      </c>
      <c r="F55" s="235" t="s">
        <v>53</v>
      </c>
      <c r="G55" s="236" t="s">
        <v>164</v>
      </c>
      <c r="H55" s="212"/>
      <c r="I55" s="212"/>
      <c r="J55" s="212"/>
      <c r="K55" s="212"/>
      <c r="L55" s="237"/>
      <c r="M55" s="193"/>
      <c r="N55" s="194"/>
      <c r="O55" s="193"/>
      <c r="P55" s="193"/>
      <c r="Q55" s="193"/>
    </row>
    <row r="56" spans="1:137" ht="23.45" customHeight="1" thickBot="1">
      <c r="A56" s="445" t="s">
        <v>165</v>
      </c>
      <c r="B56" s="446"/>
      <c r="C56" s="285">
        <f>(B39*C39)+(B40*C40)+(B41*C41)+(B42*C42)+(B43*C43)+(B44*C44)+(B45*C45)+(B46*C46)+(B47*C47)+(B48*C48)+(B49*C49)+(B50*C50)</f>
        <v>0</v>
      </c>
      <c r="D56" s="285">
        <f>((B39*(C39*D39))+(B40*(C40*D40))+(B41*(C41*D41))+(B42*(C42*D42))+(B43*(C43*D43))+(B44*(C44*D44))+(B45*(C45*D45))+(B46*(C46*D46))+(B47*(C47*D47))+(B48*(C48*D48))+(B49*(C49*D49))+(B50*(C50*D50)))/100</f>
        <v>0</v>
      </c>
      <c r="E56" s="290" t="e">
        <f>((B39*C39*S6)+(B40*C40*S7)+(B41*C41*S8)+(B42*C42*S9)+(B43*C43*S10)+(B44*C44*S11)+(B45*C45*S12)+(B46*C46*S13)+(B47*C47*S14)+(B48*C48*S15)+(B49*C49*S16)+(B50*C50*S17))/((B39*C39)+(B40*C40)+(B41*C41)+(B42*C42)+(B43*C43)+(B44*C44)+(B45*C45)+(B46*C46)+(B47*C47)+(B48*C48)+(B49*C49)+(B50*C50))</f>
        <v>#DIV/0!</v>
      </c>
      <c r="F56" s="286" t="e">
        <f t="shared" ref="F56:F62" si="30">SUM(C56:D56)*E56</f>
        <v>#DIV/0!</v>
      </c>
      <c r="G56" s="97" t="e">
        <f>C56/$B$51</f>
        <v>#DIV/0!</v>
      </c>
      <c r="H56" s="238"/>
      <c r="I56" s="193"/>
      <c r="J56" s="239"/>
      <c r="K56" s="228"/>
      <c r="L56" s="228"/>
      <c r="M56" s="193"/>
      <c r="N56" s="194"/>
      <c r="O56" s="193"/>
      <c r="P56" s="193"/>
      <c r="Q56" s="193"/>
      <c r="U56" s="216">
        <f>285*B51</f>
        <v>0</v>
      </c>
      <c r="V56" s="195" t="s">
        <v>166</v>
      </c>
    </row>
    <row r="57" spans="1:137" ht="23.45" customHeight="1" thickBot="1">
      <c r="A57" s="445" t="s">
        <v>167</v>
      </c>
      <c r="B57" s="446"/>
      <c r="C57" s="285">
        <f>(B39*E39)+(B40*E40)+(B41*E41)+(B42*E42)+(B43*E43)+(B44*E44)+(B45*E45)+(B46*E46)+(B47*E47)+(B48*E48)+(B49*E49)+(B50*E50)</f>
        <v>0</v>
      </c>
      <c r="D57" s="285">
        <f>((E39*B39*F39)+(E40*B40*F40)+(E41*B41*F41)+(E42*B42*F42)+(E43*B43*F43)+(E44*B44*F44)+(E45*B45*F45)+(E46*B46*F46)+(E47*B47*F47)+(E48*B48*F48)+(E49*B49*F49)+(E50*B50*F50))/100</f>
        <v>0</v>
      </c>
      <c r="E57" s="291" t="e">
        <f>E56</f>
        <v>#DIV/0!</v>
      </c>
      <c r="F57" s="286" t="e">
        <f t="shared" si="30"/>
        <v>#DIV/0!</v>
      </c>
      <c r="G57" s="97" t="e">
        <f>C57/$B$51</f>
        <v>#DIV/0!</v>
      </c>
      <c r="H57" s="238"/>
      <c r="I57" s="193"/>
      <c r="J57" s="239"/>
      <c r="K57" s="228"/>
      <c r="L57" s="228"/>
      <c r="M57" s="193"/>
      <c r="N57" s="194"/>
      <c r="O57" s="193"/>
      <c r="P57" s="193"/>
      <c r="Q57" s="193"/>
      <c r="U57" s="216">
        <f>500*B51</f>
        <v>0</v>
      </c>
      <c r="V57" s="195" t="s">
        <v>168</v>
      </c>
    </row>
    <row r="58" spans="1:137" ht="23.45" customHeight="1" thickBot="1">
      <c r="A58" s="445" t="s">
        <v>169</v>
      </c>
      <c r="B58" s="446"/>
      <c r="C58" s="285">
        <f>(B39*G39)+(B40*G40)+(B41*G41)+(B42*G42)+(B43*G43)+(B44*G44)+(B45*G45)+(B46*G46)+(B47*G47)+(B48*G48)+(B49*G49)+(B50*G50)</f>
        <v>0</v>
      </c>
      <c r="D58" s="285">
        <f>((B39*G39*H39)+(B40*G40*H40)+(B41*G41*H41)+(B42*G42*H42)+(B43*G43*H43)+(B44*G44*H44)+(B45*G45*H45)+(B46*G46*H46)+(B47*G47*H47)+(B48*G48*H48)+(B49*G49*H49)+(B50*G50*H50))/100</f>
        <v>0</v>
      </c>
      <c r="E58" s="291" t="e">
        <f>E56</f>
        <v>#DIV/0!</v>
      </c>
      <c r="F58" s="286" t="e">
        <f t="shared" si="30"/>
        <v>#DIV/0!</v>
      </c>
      <c r="G58" s="97" t="e">
        <f t="shared" ref="G58:G59" si="31">C58/$B$51</f>
        <v>#DIV/0!</v>
      </c>
      <c r="H58" s="238"/>
      <c r="I58" s="193"/>
      <c r="J58" s="239"/>
      <c r="K58" s="228"/>
      <c r="L58" s="228"/>
      <c r="M58" s="193"/>
      <c r="N58" s="194"/>
      <c r="O58" s="193"/>
      <c r="P58" s="193"/>
      <c r="Q58" s="193"/>
    </row>
    <row r="59" spans="1:137" ht="23.45" customHeight="1" thickBot="1">
      <c r="A59" s="445" t="s">
        <v>170</v>
      </c>
      <c r="B59" s="446"/>
      <c r="C59" s="287"/>
      <c r="D59" s="287"/>
      <c r="E59" s="291" t="e">
        <f>E56</f>
        <v>#DIV/0!</v>
      </c>
      <c r="F59" s="286" t="e">
        <f t="shared" si="30"/>
        <v>#DIV/0!</v>
      </c>
      <c r="G59" s="97" t="e">
        <f t="shared" si="31"/>
        <v>#DIV/0!</v>
      </c>
      <c r="H59" s="238"/>
      <c r="I59" s="193"/>
      <c r="J59" s="239"/>
      <c r="K59" s="228"/>
      <c r="L59" s="228"/>
      <c r="M59" s="193"/>
      <c r="N59" s="194"/>
      <c r="O59" s="193"/>
      <c r="P59" s="193"/>
      <c r="Q59" s="193"/>
    </row>
    <row r="60" spans="1:137" ht="23.45" customHeight="1" thickBot="1">
      <c r="A60" s="494" t="s">
        <v>171</v>
      </c>
      <c r="B60" s="495"/>
      <c r="C60" s="287"/>
      <c r="D60" s="287"/>
      <c r="E60" s="291" t="e">
        <f>E56</f>
        <v>#DIV/0!</v>
      </c>
      <c r="F60" s="286" t="e">
        <f t="shared" si="30"/>
        <v>#DIV/0!</v>
      </c>
      <c r="G60" s="97" t="e">
        <f>C60/B51</f>
        <v>#DIV/0!</v>
      </c>
      <c r="H60" s="238"/>
      <c r="I60" s="193"/>
      <c r="J60" s="239"/>
      <c r="K60" s="228"/>
      <c r="L60" s="228"/>
      <c r="M60" s="193"/>
      <c r="N60" s="194"/>
      <c r="O60" s="193"/>
      <c r="P60" s="193"/>
      <c r="Q60" s="193"/>
    </row>
    <row r="61" spans="1:137" ht="23.45" customHeight="1" thickBot="1">
      <c r="A61" s="494" t="s">
        <v>172</v>
      </c>
      <c r="B61" s="495"/>
      <c r="C61" s="285">
        <f>SUM(L39:L50)</f>
        <v>0</v>
      </c>
      <c r="D61" s="285">
        <f>((B39*L39*M39)+(B40*L40*M40)+(B41*L41*M41)+(B42*L42*M42)+(B43*L43*M43)+(B44*L44*M44)+(B45*L45*M45)+(B46*L46*M46)+(B47*L47*M47)+(B48*L48*M48)+(B49*L49*M49)+(B50*L50*M50))/100</f>
        <v>0</v>
      </c>
      <c r="E61" s="188">
        <v>1</v>
      </c>
      <c r="F61" s="286">
        <f>SUM(C61:D61)</f>
        <v>0</v>
      </c>
      <c r="G61" s="97">
        <f>IFERROR(C61/$B$51,0)</f>
        <v>0</v>
      </c>
      <c r="H61" s="238"/>
      <c r="I61" s="193"/>
      <c r="J61" s="239"/>
      <c r="K61" s="228"/>
      <c r="L61" s="228"/>
      <c r="M61" s="193"/>
      <c r="N61" s="194"/>
      <c r="O61" s="193"/>
      <c r="P61" s="193"/>
      <c r="Q61" s="193"/>
    </row>
    <row r="62" spans="1:137" ht="23.45" customHeight="1" thickBot="1">
      <c r="A62" s="494" t="s">
        <v>173</v>
      </c>
      <c r="B62" s="495"/>
      <c r="C62" s="285">
        <f>C56*0.01</f>
        <v>0</v>
      </c>
      <c r="D62" s="285" t="s">
        <v>174</v>
      </c>
      <c r="E62" s="188">
        <v>1</v>
      </c>
      <c r="F62" s="286">
        <f t="shared" si="30"/>
        <v>0</v>
      </c>
      <c r="G62" s="97" t="e">
        <f>C62/B51</f>
        <v>#DIV/0!</v>
      </c>
      <c r="H62" s="238"/>
      <c r="I62" s="193"/>
      <c r="J62" s="239"/>
      <c r="K62" s="228"/>
      <c r="L62" s="228"/>
      <c r="M62" s="193"/>
      <c r="N62" s="194"/>
      <c r="O62" s="193"/>
      <c r="P62" s="193"/>
      <c r="Q62" s="193"/>
    </row>
    <row r="63" spans="1:137" ht="23.45" customHeight="1" thickBot="1">
      <c r="A63" s="461" t="s">
        <v>175</v>
      </c>
      <c r="B63" s="462"/>
      <c r="C63" s="288">
        <f>SUM(C56:C62)</f>
        <v>0</v>
      </c>
      <c r="D63" s="288">
        <f>SUM(D56:D62)</f>
        <v>0</v>
      </c>
      <c r="E63" s="288" t="s">
        <v>52</v>
      </c>
      <c r="F63" s="288" t="e">
        <f>SUM(F56:F62)</f>
        <v>#DIV/0!</v>
      </c>
      <c r="G63" s="289" t="e">
        <f>SUM(G56:G62)</f>
        <v>#DIV/0!</v>
      </c>
      <c r="H63" s="193"/>
      <c r="I63" s="193"/>
      <c r="J63" s="239"/>
      <c r="K63" s="228"/>
      <c r="L63" s="228"/>
      <c r="M63" s="193"/>
      <c r="N63" s="194"/>
      <c r="O63" s="193"/>
      <c r="P63" s="193"/>
      <c r="Q63" s="193"/>
    </row>
    <row r="64" spans="1:137">
      <c r="A64" s="193"/>
      <c r="B64" s="193"/>
      <c r="C64" s="193"/>
      <c r="D64" s="194"/>
      <c r="E64" s="193"/>
      <c r="F64" s="194"/>
      <c r="G64" s="194"/>
      <c r="H64" s="193"/>
      <c r="I64" s="194"/>
      <c r="J64" s="193"/>
      <c r="K64" s="194"/>
      <c r="L64" s="194"/>
      <c r="M64" s="193"/>
      <c r="N64" s="194"/>
      <c r="O64" s="193"/>
      <c r="P64" s="193"/>
      <c r="Q64" s="193"/>
    </row>
    <row r="65" spans="1:17">
      <c r="A65" s="193"/>
      <c r="B65" s="193" t="s">
        <v>52</v>
      </c>
      <c r="C65" s="193"/>
      <c r="D65" s="194"/>
      <c r="E65" s="193"/>
      <c r="F65" s="194"/>
      <c r="G65" s="194"/>
      <c r="H65" s="193"/>
      <c r="I65" s="194"/>
      <c r="J65" s="193"/>
      <c r="K65" s="194"/>
      <c r="L65" s="194"/>
      <c r="M65" s="193"/>
      <c r="N65" s="194"/>
      <c r="O65" s="193"/>
      <c r="P65" s="193"/>
      <c r="Q65" s="193"/>
    </row>
    <row r="66" spans="1:17" ht="15.75" thickBot="1">
      <c r="A66" s="193"/>
      <c r="B66" s="193"/>
      <c r="C66" s="193"/>
      <c r="D66" s="194"/>
      <c r="E66" s="193"/>
      <c r="F66" s="194"/>
      <c r="G66" s="194"/>
      <c r="H66" s="193"/>
      <c r="I66" s="194"/>
      <c r="J66" s="193"/>
      <c r="K66" s="194"/>
      <c r="L66" s="194"/>
      <c r="M66" s="193"/>
      <c r="N66" s="194"/>
      <c r="O66" s="193"/>
      <c r="P66" s="193"/>
      <c r="Q66" s="193"/>
    </row>
    <row r="67" spans="1:17" ht="27.95" customHeight="1" thickBot="1">
      <c r="A67" s="441" t="s">
        <v>176</v>
      </c>
      <c r="B67" s="442"/>
      <c r="C67" s="450" t="s">
        <v>177</v>
      </c>
      <c r="D67" s="451"/>
      <c r="E67" s="451"/>
      <c r="F67" s="451"/>
      <c r="G67" s="451"/>
      <c r="H67" s="451"/>
      <c r="I67" s="451"/>
      <c r="J67" s="451"/>
      <c r="K67" s="451"/>
      <c r="L67" s="451"/>
      <c r="M67" s="451"/>
      <c r="N67" s="194"/>
      <c r="O67" s="193"/>
      <c r="P67" s="193"/>
      <c r="Q67" s="193"/>
    </row>
    <row r="68" spans="1:17" ht="30.75" customHeight="1" thickBot="1">
      <c r="A68" s="443" t="s">
        <v>178</v>
      </c>
      <c r="B68" s="444"/>
      <c r="C68" s="452"/>
      <c r="D68" s="453"/>
      <c r="E68" s="453"/>
      <c r="F68" s="453"/>
      <c r="G68" s="453"/>
      <c r="H68" s="453"/>
      <c r="I68" s="453"/>
      <c r="J68" s="453"/>
      <c r="K68" s="453"/>
      <c r="L68" s="453"/>
      <c r="M68" s="454"/>
      <c r="N68" s="194"/>
      <c r="O68" s="193"/>
      <c r="P68" s="193"/>
      <c r="Q68" s="193"/>
    </row>
    <row r="69" spans="1:17" ht="24.4" customHeight="1" thickBot="1">
      <c r="A69" s="443" t="s">
        <v>179</v>
      </c>
      <c r="B69" s="444"/>
      <c r="C69" s="447"/>
      <c r="D69" s="448"/>
      <c r="E69" s="448"/>
      <c r="F69" s="448"/>
      <c r="G69" s="448"/>
      <c r="H69" s="448"/>
      <c r="I69" s="448"/>
      <c r="J69" s="448"/>
      <c r="K69" s="448"/>
      <c r="L69" s="448"/>
      <c r="M69" s="449"/>
      <c r="N69" s="194"/>
      <c r="O69" s="193"/>
      <c r="P69" s="193"/>
      <c r="Q69" s="193"/>
    </row>
    <row r="70" spans="1:17" ht="24.4" customHeight="1" thickBot="1">
      <c r="A70" s="443" t="s">
        <v>180</v>
      </c>
      <c r="B70" s="444"/>
      <c r="C70" s="452"/>
      <c r="D70" s="453"/>
      <c r="E70" s="453"/>
      <c r="F70" s="453"/>
      <c r="G70" s="453"/>
      <c r="H70" s="453"/>
      <c r="I70" s="453"/>
      <c r="J70" s="453"/>
      <c r="K70" s="453"/>
      <c r="L70" s="453"/>
      <c r="M70" s="454"/>
      <c r="N70" s="194"/>
      <c r="O70" s="193"/>
      <c r="P70" s="193"/>
      <c r="Q70" s="193"/>
    </row>
    <row r="71" spans="1:17" ht="24.4" customHeight="1" thickBot="1">
      <c r="A71" s="443" t="s">
        <v>181</v>
      </c>
      <c r="B71" s="444"/>
      <c r="C71" s="447" t="s">
        <v>52</v>
      </c>
      <c r="D71" s="448"/>
      <c r="E71" s="448"/>
      <c r="F71" s="448"/>
      <c r="G71" s="448"/>
      <c r="H71" s="448"/>
      <c r="I71" s="448"/>
      <c r="J71" s="448"/>
      <c r="K71" s="448"/>
      <c r="L71" s="448"/>
      <c r="M71" s="449"/>
      <c r="N71" s="194"/>
      <c r="O71" s="193"/>
      <c r="P71" s="193"/>
      <c r="Q71" s="193"/>
    </row>
    <row r="72" spans="1:17" ht="24.4" customHeight="1" thickBot="1">
      <c r="A72" s="240"/>
      <c r="B72" s="240"/>
      <c r="C72" s="241"/>
      <c r="D72" s="241"/>
      <c r="E72" s="241"/>
      <c r="F72" s="241"/>
      <c r="G72" s="241"/>
      <c r="H72" s="241"/>
      <c r="I72" s="241"/>
      <c r="J72" s="241"/>
      <c r="K72" s="241"/>
      <c r="L72" s="242"/>
      <c r="M72" s="242"/>
      <c r="N72" s="242"/>
      <c r="O72" s="242"/>
      <c r="P72" s="193"/>
      <c r="Q72" s="193"/>
    </row>
    <row r="73" spans="1:17" ht="44.25" customHeight="1" thickBot="1">
      <c r="A73" s="483" t="s">
        <v>182</v>
      </c>
      <c r="B73" s="484"/>
      <c r="C73" s="483" t="s">
        <v>183</v>
      </c>
      <c r="D73" s="491"/>
      <c r="E73" s="491"/>
      <c r="F73" s="491"/>
      <c r="G73" s="491"/>
      <c r="H73" s="491"/>
      <c r="I73" s="484"/>
      <c r="J73" s="483" t="s">
        <v>184</v>
      </c>
      <c r="K73" s="484"/>
      <c r="L73" s="483" t="s">
        <v>185</v>
      </c>
      <c r="M73" s="491"/>
      <c r="N73" s="243"/>
      <c r="O73" s="243"/>
      <c r="P73" s="243"/>
      <c r="Q73" s="193"/>
    </row>
    <row r="74" spans="1:17" ht="20.65" customHeight="1" thickBot="1">
      <c r="A74" s="443" t="s">
        <v>53</v>
      </c>
      <c r="B74" s="444"/>
      <c r="C74" s="492" t="s">
        <v>52</v>
      </c>
      <c r="D74" s="493"/>
      <c r="E74" s="493"/>
      <c r="F74" s="493"/>
      <c r="G74" s="493"/>
      <c r="H74" s="493"/>
      <c r="I74" s="493"/>
      <c r="J74" s="485" t="e">
        <f>F63</f>
        <v>#DIV/0!</v>
      </c>
      <c r="K74" s="486"/>
      <c r="L74" s="481" t="e">
        <f>F63/(C63+D63)</f>
        <v>#DIV/0!</v>
      </c>
      <c r="M74" s="482"/>
      <c r="N74" s="244"/>
      <c r="O74" s="244"/>
      <c r="P74" s="243"/>
      <c r="Q74" s="193"/>
    </row>
    <row r="75" spans="1:17" ht="20.65" customHeight="1" thickBot="1">
      <c r="A75" s="443" t="s">
        <v>186</v>
      </c>
      <c r="B75" s="444"/>
      <c r="C75" s="452" t="s">
        <v>52</v>
      </c>
      <c r="D75" s="453"/>
      <c r="E75" s="453"/>
      <c r="F75" s="453"/>
      <c r="G75" s="453"/>
      <c r="H75" s="453"/>
      <c r="I75" s="454"/>
      <c r="J75" s="487"/>
      <c r="K75" s="488"/>
      <c r="L75" s="481" t="e">
        <f>J75/(C63+D63)</f>
        <v>#DIV/0!</v>
      </c>
      <c r="M75" s="482"/>
      <c r="N75" s="244"/>
      <c r="O75" s="244"/>
      <c r="P75" s="243"/>
      <c r="Q75" s="193"/>
    </row>
    <row r="76" spans="1:17" ht="24.4" customHeight="1" thickBot="1">
      <c r="A76" s="443" t="s">
        <v>187</v>
      </c>
      <c r="B76" s="444"/>
      <c r="C76" s="452"/>
      <c r="D76" s="453"/>
      <c r="E76" s="453"/>
      <c r="F76" s="453"/>
      <c r="G76" s="453"/>
      <c r="H76" s="453"/>
      <c r="I76" s="453"/>
      <c r="J76" s="487"/>
      <c r="K76" s="488"/>
      <c r="L76" s="481" t="e">
        <f>J76/(C63+D63)</f>
        <v>#DIV/0!</v>
      </c>
      <c r="M76" s="482"/>
      <c r="N76" s="245"/>
      <c r="O76" s="245"/>
      <c r="P76" s="193"/>
      <c r="Q76" s="193"/>
    </row>
    <row r="77" spans="1:17" ht="24.4" customHeight="1" thickBot="1">
      <c r="A77" s="443" t="s">
        <v>188</v>
      </c>
      <c r="B77" s="444"/>
      <c r="C77" s="452"/>
      <c r="D77" s="453"/>
      <c r="E77" s="453"/>
      <c r="F77" s="453"/>
      <c r="G77" s="453"/>
      <c r="H77" s="453"/>
      <c r="I77" s="453"/>
      <c r="J77" s="487"/>
      <c r="K77" s="488"/>
      <c r="L77" s="481" t="e">
        <f>J77/(C63+D63)</f>
        <v>#DIV/0!</v>
      </c>
      <c r="M77" s="482"/>
      <c r="N77" s="245"/>
      <c r="O77" s="245"/>
      <c r="P77" s="193"/>
      <c r="Q77" s="193"/>
    </row>
    <row r="78" spans="1:17" ht="24.4" customHeight="1" thickBot="1">
      <c r="A78" s="443" t="s">
        <v>189</v>
      </c>
      <c r="B78" s="444"/>
      <c r="C78" s="452"/>
      <c r="D78" s="453"/>
      <c r="E78" s="453"/>
      <c r="F78" s="453"/>
      <c r="G78" s="453"/>
      <c r="H78" s="453"/>
      <c r="I78" s="453"/>
      <c r="J78" s="487"/>
      <c r="K78" s="488"/>
      <c r="L78" s="481" t="e">
        <f>J78/(C63+D63)</f>
        <v>#DIV/0!</v>
      </c>
      <c r="M78" s="482"/>
      <c r="N78" s="245"/>
      <c r="O78" s="245"/>
      <c r="P78" s="193"/>
      <c r="Q78" s="193"/>
    </row>
    <row r="79" spans="1:17" ht="24.4" customHeight="1" thickBot="1">
      <c r="A79" s="443" t="s">
        <v>190</v>
      </c>
      <c r="B79" s="444"/>
      <c r="C79" s="452"/>
      <c r="D79" s="453"/>
      <c r="E79" s="453"/>
      <c r="F79" s="453"/>
      <c r="G79" s="453"/>
      <c r="H79" s="453"/>
      <c r="I79" s="453"/>
      <c r="J79" s="487"/>
      <c r="K79" s="488"/>
      <c r="L79" s="481" t="e">
        <f>J79/(C63+D63)</f>
        <v>#DIV/0!</v>
      </c>
      <c r="M79" s="482"/>
      <c r="N79" s="245"/>
      <c r="O79" s="245"/>
      <c r="P79" s="193"/>
      <c r="Q79" s="193"/>
    </row>
    <row r="80" spans="1:17" ht="29.45" customHeight="1" thickBot="1">
      <c r="A80" s="443" t="s">
        <v>191</v>
      </c>
      <c r="B80" s="444"/>
      <c r="C80" s="452" t="s">
        <v>52</v>
      </c>
      <c r="D80" s="453"/>
      <c r="E80" s="453"/>
      <c r="F80" s="453"/>
      <c r="G80" s="453"/>
      <c r="H80" s="453"/>
      <c r="I80" s="453"/>
      <c r="J80" s="487"/>
      <c r="K80" s="488"/>
      <c r="L80" s="481" t="e">
        <f>J80/(C63+D63)</f>
        <v>#DIV/0!</v>
      </c>
      <c r="M80" s="482"/>
      <c r="N80" s="245"/>
      <c r="O80" s="245"/>
      <c r="P80" s="193"/>
      <c r="Q80" s="193"/>
    </row>
    <row r="81" spans="1:17" ht="29.45" customHeight="1" thickBot="1">
      <c r="A81" s="204"/>
      <c r="B81" s="204"/>
      <c r="C81" s="246"/>
      <c r="D81" s="246"/>
      <c r="E81" s="246"/>
      <c r="F81" s="246"/>
      <c r="G81" s="246"/>
      <c r="H81" s="246"/>
      <c r="I81" s="246"/>
      <c r="J81" s="262"/>
      <c r="K81" s="263"/>
      <c r="L81" s="489" t="e">
        <f>SUM(L74:M80)</f>
        <v>#DIV/0!</v>
      </c>
      <c r="M81" s="490"/>
      <c r="N81" s="245"/>
      <c r="O81" s="245"/>
      <c r="P81" s="193"/>
      <c r="Q81" s="193"/>
    </row>
    <row r="82" spans="1:17">
      <c r="A82" s="193"/>
      <c r="B82" s="193"/>
      <c r="C82" s="193"/>
      <c r="D82" s="194"/>
      <c r="E82" s="193"/>
      <c r="F82" s="194"/>
      <c r="G82" s="194"/>
      <c r="H82" s="193"/>
      <c r="I82" s="194"/>
      <c r="J82" s="193"/>
      <c r="K82" s="194"/>
      <c r="L82" s="194"/>
      <c r="M82" s="193"/>
      <c r="N82" s="194"/>
      <c r="O82" s="193"/>
      <c r="P82" s="193"/>
      <c r="Q82" s="193"/>
    </row>
    <row r="83" spans="1:17">
      <c r="A83" s="193"/>
      <c r="B83" s="193"/>
      <c r="C83" s="193"/>
      <c r="D83" s="194"/>
      <c r="E83" s="193"/>
      <c r="F83" s="194"/>
      <c r="G83" s="194"/>
      <c r="H83" s="193"/>
      <c r="I83" s="194"/>
      <c r="J83" s="193"/>
      <c r="K83" s="194"/>
      <c r="L83" s="194"/>
      <c r="M83" s="193"/>
      <c r="N83" s="194"/>
      <c r="O83" s="193"/>
      <c r="P83" s="193"/>
      <c r="Q83" s="193"/>
    </row>
    <row r="84" spans="1:17">
      <c r="A84" s="193"/>
      <c r="B84" s="193"/>
      <c r="C84" s="193"/>
      <c r="D84" s="194"/>
      <c r="E84" s="193"/>
      <c r="F84" s="194"/>
      <c r="G84" s="194"/>
      <c r="H84" s="193"/>
      <c r="I84" s="194"/>
      <c r="J84" s="193"/>
      <c r="K84" s="194"/>
      <c r="L84" s="194"/>
      <c r="M84" s="193"/>
      <c r="N84" s="194"/>
      <c r="O84" s="193"/>
      <c r="P84" s="193"/>
      <c r="Q84" s="193"/>
    </row>
    <row r="85" spans="1:17">
      <c r="A85" s="193"/>
      <c r="B85" s="193"/>
      <c r="C85" s="193"/>
      <c r="D85" s="194"/>
      <c r="E85" s="193"/>
      <c r="F85" s="194"/>
      <c r="G85" s="194"/>
      <c r="H85" s="193"/>
      <c r="I85" s="194"/>
      <c r="J85" s="193"/>
      <c r="K85" s="194"/>
      <c r="L85" s="194"/>
      <c r="M85" s="193"/>
      <c r="N85" s="194"/>
      <c r="O85" s="193"/>
      <c r="P85" s="193"/>
      <c r="Q85" s="193"/>
    </row>
    <row r="86" spans="1:17">
      <c r="A86" s="193"/>
      <c r="B86" s="193"/>
      <c r="C86" s="193"/>
      <c r="D86" s="194"/>
      <c r="E86" s="193"/>
      <c r="F86" s="194"/>
      <c r="G86" s="194"/>
      <c r="H86" s="193"/>
      <c r="I86" s="194"/>
      <c r="J86" s="193"/>
      <c r="K86" s="194"/>
      <c r="L86" s="194"/>
      <c r="M86" s="193"/>
      <c r="N86" s="194"/>
      <c r="O86" s="193"/>
      <c r="P86" s="193"/>
      <c r="Q86" s="193"/>
    </row>
    <row r="87" spans="1:17">
      <c r="A87" s="193"/>
      <c r="B87" s="193"/>
      <c r="C87" s="193"/>
      <c r="D87" s="194"/>
      <c r="E87" s="193"/>
      <c r="F87" s="194"/>
      <c r="G87" s="194"/>
      <c r="H87" s="193"/>
      <c r="I87" s="194"/>
      <c r="J87" s="193"/>
      <c r="K87" s="194"/>
      <c r="L87" s="194"/>
      <c r="M87" s="193"/>
      <c r="N87" s="194"/>
      <c r="O87" s="193"/>
      <c r="P87" s="193"/>
      <c r="Q87" s="193"/>
    </row>
    <row r="88" spans="1:17">
      <c r="A88" s="193"/>
      <c r="B88" s="193"/>
      <c r="C88" s="193"/>
      <c r="D88" s="194"/>
      <c r="E88" s="193"/>
      <c r="F88" s="194"/>
      <c r="G88" s="194"/>
      <c r="H88" s="193"/>
      <c r="I88" s="194"/>
      <c r="J88" s="193"/>
      <c r="K88" s="194"/>
      <c r="L88" s="194"/>
      <c r="M88" s="193"/>
      <c r="N88" s="194"/>
      <c r="O88" s="193"/>
      <c r="P88" s="193"/>
      <c r="Q88" s="193"/>
    </row>
    <row r="89" spans="1:17">
      <c r="A89" s="193"/>
      <c r="B89" s="193"/>
      <c r="C89" s="193"/>
      <c r="D89" s="194"/>
      <c r="E89" s="193"/>
      <c r="F89" s="194"/>
      <c r="G89" s="194"/>
      <c r="H89" s="193"/>
      <c r="I89" s="194"/>
      <c r="J89" s="193"/>
      <c r="K89" s="194"/>
      <c r="L89" s="194"/>
      <c r="M89" s="193"/>
      <c r="N89" s="194"/>
      <c r="O89" s="193"/>
      <c r="P89" s="193"/>
      <c r="Q89" s="193"/>
    </row>
    <row r="90" spans="1:17">
      <c r="A90" s="193"/>
      <c r="B90" s="193"/>
      <c r="C90" s="193"/>
      <c r="D90" s="194"/>
      <c r="E90" s="193"/>
      <c r="F90" s="194"/>
      <c r="G90" s="194"/>
      <c r="H90" s="193"/>
      <c r="I90" s="194"/>
      <c r="J90" s="193"/>
      <c r="K90" s="194"/>
      <c r="L90" s="194"/>
      <c r="M90" s="193"/>
      <c r="N90" s="194"/>
      <c r="O90" s="193"/>
      <c r="P90" s="193"/>
      <c r="Q90" s="193"/>
    </row>
    <row r="91" spans="1:17">
      <c r="A91" s="193"/>
      <c r="B91" s="193"/>
      <c r="C91" s="193"/>
      <c r="D91" s="194"/>
      <c r="E91" s="193"/>
      <c r="F91" s="194"/>
      <c r="G91" s="194"/>
      <c r="H91" s="193"/>
      <c r="I91" s="194"/>
      <c r="J91" s="193"/>
      <c r="K91" s="194"/>
      <c r="L91" s="194"/>
      <c r="M91" s="193"/>
      <c r="N91" s="194"/>
      <c r="O91" s="193"/>
      <c r="P91" s="193"/>
      <c r="Q91" s="193"/>
    </row>
    <row r="92" spans="1:17">
      <c r="A92" s="193"/>
      <c r="B92" s="193"/>
      <c r="C92" s="193"/>
      <c r="D92" s="194"/>
      <c r="E92" s="193"/>
      <c r="F92" s="194"/>
      <c r="G92" s="194"/>
      <c r="H92" s="193"/>
      <c r="I92" s="194"/>
      <c r="J92" s="193"/>
      <c r="K92" s="194"/>
      <c r="L92" s="194"/>
      <c r="M92" s="193"/>
      <c r="N92" s="194"/>
      <c r="O92" s="193"/>
      <c r="P92" s="193"/>
      <c r="Q92" s="193"/>
    </row>
    <row r="93" spans="1:17">
      <c r="A93" s="193"/>
      <c r="B93" s="193"/>
      <c r="C93" s="193"/>
      <c r="D93" s="194"/>
      <c r="E93" s="193"/>
      <c r="F93" s="194"/>
      <c r="G93" s="194"/>
      <c r="H93" s="193"/>
      <c r="I93" s="194"/>
      <c r="J93" s="193"/>
      <c r="K93" s="194"/>
      <c r="L93" s="194"/>
      <c r="M93" s="193"/>
      <c r="N93" s="194"/>
      <c r="O93" s="193"/>
      <c r="P93" s="193"/>
      <c r="Q93" s="193"/>
    </row>
    <row r="94" spans="1:17">
      <c r="A94" s="193"/>
      <c r="B94" s="193"/>
      <c r="C94" s="193"/>
      <c r="D94" s="194"/>
      <c r="E94" s="193"/>
      <c r="F94" s="194"/>
      <c r="G94" s="194"/>
      <c r="H94" s="193"/>
      <c r="I94" s="194"/>
      <c r="J94" s="193"/>
      <c r="K94" s="194"/>
      <c r="L94" s="194"/>
      <c r="M94" s="193"/>
      <c r="N94" s="194"/>
      <c r="O94" s="193"/>
      <c r="P94" s="193"/>
      <c r="Q94" s="193"/>
    </row>
    <row r="95" spans="1:17">
      <c r="P95" s="193"/>
      <c r="Q95" s="193"/>
    </row>
  </sheetData>
  <sheetProtection algorithmName="SHA-512" hashValue="KTGJeBL8gpT1fJuVuDIT4v4bX2YUW6+JAifTqBmukzJPxNzmT1GZUhzx+J0VlMEWomF9cSFnlYOqop2Lq6DXAA==" saltValue="t4OkuZRv7jl9LOxZJnJ0Ew==" spinCount="100000" sheet="1" objects="1" scenarios="1" selectLockedCells="1"/>
  <dataConsolidate/>
  <mergeCells count="123">
    <mergeCell ref="I8:K8"/>
    <mergeCell ref="E33:F33"/>
    <mergeCell ref="I16:K16"/>
    <mergeCell ref="E31:F31"/>
    <mergeCell ref="E28:F28"/>
    <mergeCell ref="A61:B61"/>
    <mergeCell ref="A36:O36"/>
    <mergeCell ref="A10:B10"/>
    <mergeCell ref="C10:H10"/>
    <mergeCell ref="I10:K10"/>
    <mergeCell ref="M10:O10"/>
    <mergeCell ref="A11:B11"/>
    <mergeCell ref="C11:H11"/>
    <mergeCell ref="I11:K11"/>
    <mergeCell ref="M11:O11"/>
    <mergeCell ref="I17:K17"/>
    <mergeCell ref="M17:O17"/>
    <mergeCell ref="A20:Q20"/>
    <mergeCell ref="I6:K6"/>
    <mergeCell ref="A7:B7"/>
    <mergeCell ref="L81:M81"/>
    <mergeCell ref="L73:M73"/>
    <mergeCell ref="L74:M74"/>
    <mergeCell ref="L76:M76"/>
    <mergeCell ref="L77:M77"/>
    <mergeCell ref="L78:M78"/>
    <mergeCell ref="A80:B80"/>
    <mergeCell ref="C80:I80"/>
    <mergeCell ref="C76:I76"/>
    <mergeCell ref="C77:I77"/>
    <mergeCell ref="C78:I78"/>
    <mergeCell ref="C79:I79"/>
    <mergeCell ref="C73:I73"/>
    <mergeCell ref="A74:B74"/>
    <mergeCell ref="C74:I74"/>
    <mergeCell ref="A77:B77"/>
    <mergeCell ref="J80:K80"/>
    <mergeCell ref="A62:B62"/>
    <mergeCell ref="A60:B60"/>
    <mergeCell ref="C9:H9"/>
    <mergeCell ref="I9:K9"/>
    <mergeCell ref="A13:B13"/>
    <mergeCell ref="L75:M75"/>
    <mergeCell ref="L79:M79"/>
    <mergeCell ref="L80:M80"/>
    <mergeCell ref="A2:B2"/>
    <mergeCell ref="J73:K73"/>
    <mergeCell ref="J74:K74"/>
    <mergeCell ref="J75:K75"/>
    <mergeCell ref="J76:K76"/>
    <mergeCell ref="A78:B78"/>
    <mergeCell ref="A79:B79"/>
    <mergeCell ref="J79:K79"/>
    <mergeCell ref="A3:B3"/>
    <mergeCell ref="A70:B70"/>
    <mergeCell ref="J77:K77"/>
    <mergeCell ref="A75:B75"/>
    <mergeCell ref="C75:I75"/>
    <mergeCell ref="A73:B73"/>
    <mergeCell ref="A71:B71"/>
    <mergeCell ref="A76:B76"/>
    <mergeCell ref="J78:K78"/>
    <mergeCell ref="C70:M70"/>
    <mergeCell ref="C71:M71"/>
    <mergeCell ref="E32:F32"/>
    <mergeCell ref="M8:O8"/>
    <mergeCell ref="M5:O5"/>
    <mergeCell ref="M6:O6"/>
    <mergeCell ref="A16:B16"/>
    <mergeCell ref="C16:H16"/>
    <mergeCell ref="C7:H7"/>
    <mergeCell ref="I7:K7"/>
    <mergeCell ref="C12:H12"/>
    <mergeCell ref="I12:K12"/>
    <mergeCell ref="M12:O12"/>
    <mergeCell ref="M13:O13"/>
    <mergeCell ref="A14:B14"/>
    <mergeCell ref="C14:H14"/>
    <mergeCell ref="I14:K14"/>
    <mergeCell ref="M14:O14"/>
    <mergeCell ref="A15:B15"/>
    <mergeCell ref="C15:H15"/>
    <mergeCell ref="I15:K15"/>
    <mergeCell ref="M15:O15"/>
    <mergeCell ref="M16:O16"/>
    <mergeCell ref="A5:B5"/>
    <mergeCell ref="C5:H5"/>
    <mergeCell ref="I5:K5"/>
    <mergeCell ref="A6:B6"/>
    <mergeCell ref="C6:H6"/>
    <mergeCell ref="M7:O7"/>
    <mergeCell ref="E22:F22"/>
    <mergeCell ref="E23:F23"/>
    <mergeCell ref="E24:F24"/>
    <mergeCell ref="E25:F25"/>
    <mergeCell ref="E26:F26"/>
    <mergeCell ref="A54:G54"/>
    <mergeCell ref="A63:B63"/>
    <mergeCell ref="E29:F29"/>
    <mergeCell ref="E34:F34"/>
    <mergeCell ref="M9:O9"/>
    <mergeCell ref="A55:B55"/>
    <mergeCell ref="A56:B56"/>
    <mergeCell ref="A57:B57"/>
    <mergeCell ref="E21:F21"/>
    <mergeCell ref="A9:B9"/>
    <mergeCell ref="E27:F27"/>
    <mergeCell ref="E30:F30"/>
    <mergeCell ref="A17:B17"/>
    <mergeCell ref="C17:H17"/>
    <mergeCell ref="C13:H13"/>
    <mergeCell ref="I13:K13"/>
    <mergeCell ref="A8:B8"/>
    <mergeCell ref="C8:H8"/>
    <mergeCell ref="A67:B67"/>
    <mergeCell ref="A68:B68"/>
    <mergeCell ref="A69:B69"/>
    <mergeCell ref="A58:B58"/>
    <mergeCell ref="A59:B59"/>
    <mergeCell ref="A12:B12"/>
    <mergeCell ref="C69:M69"/>
    <mergeCell ref="C67:M67"/>
    <mergeCell ref="C68:M68"/>
  </mergeCells>
  <phoneticPr fontId="10" type="noConversion"/>
  <conditionalFormatting sqref="L6:L17">
    <cfRule type="expression" dxfId="0" priority="1">
      <formula>$I6="Private homeowners"</formula>
    </cfRule>
  </conditionalFormatting>
  <dataValidations xWindow="464" yWindow="569" count="30">
    <dataValidation type="list" allowBlank="1" showInputMessage="1" showErrorMessage="1" error="No. of Non Domestic Projects is limited in tool to 20, if you have more please contact SEAI" sqref="C18 C4">
      <formula1>$A$22:$A$31</formula1>
    </dataValidation>
    <dataValidation type="list" allowBlank="1" showInputMessage="1" showErrorMessage="1" sqref="C70 C72:O72 S22:S33">
      <formula1>$AB$1:$AB$2</formula1>
    </dataValidation>
    <dataValidation type="list" allowBlank="1" showInputMessage="1" showErrorMessage="1" error="No. of Non Domestic Projects is limited in tool to 20, if you have more please contact SEAI" sqref="C3">
      <formula1>$A$22:$A$33</formula1>
    </dataValidation>
    <dataValidation type="list" allowBlank="1" showInputMessage="1" showErrorMessage="1" sqref="L6">
      <formula1>$AI$6:$AJ$6</formula1>
    </dataValidation>
    <dataValidation type="list" allowBlank="1" showInputMessage="1" showErrorMessage="1" sqref="I6:K17">
      <formula1>$R$3:$R$5</formula1>
    </dataValidation>
    <dataValidation type="list" allowBlank="1" showInputMessage="1" showErrorMessage="1" sqref="C68 R22:R33">
      <formula1>$X$1:$X$3</formula1>
    </dataValidation>
    <dataValidation type="decimal" operator="lessThanOrEqual" allowBlank="1" showInputMessage="1" showErrorMessage="1" error="The figure exceeds 5% of Funded Capital Project Cost" prompt="The maximum eligible cost for Project Management is 5% of Funded Capital Project Cost" sqref="C59">
      <formula1>C56*0.05</formula1>
    </dataValidation>
    <dataValidation type="decimal" operator="lessThanOrEqual" allowBlank="1" showInputMessage="1" showErrorMessage="1" error="This exceeds 2% of Funded Capital Project Cost" prompt="The maximum eligible cost for this is 2% of Funded Capital Project Cost" sqref="C60">
      <formula1>C56*0.02</formula1>
    </dataValidation>
    <dataValidation type="list" operator="lessThanOrEqual" allowBlank="1" showInputMessage="1" showErrorMessage="1" error="The value input exceeds 13.5%" prompt="This should not exceed 13.5%" sqref="D39:D50">
      <formula1>"0,13.5"</formula1>
    </dataValidation>
    <dataValidation type="whole" operator="lessThanOrEqual" allowBlank="1" showInputMessage="1" showErrorMessage="1" error="The input cost exceeds €500" prompt="The maximum eligible cost for airtightness testing before and after works is €500." sqref="G43:G50 G39:G40">
      <formula1>500</formula1>
    </dataValidation>
    <dataValidation type="list" operator="lessThanOrEqual" allowBlank="1" showInputMessage="1" showErrorMessage="1" error="This figure cannot exceed 23%" prompt="This figure cannot exceed 23%" sqref="F39:F50 M39:M50 H39:H50">
      <formula1>"0,23"</formula1>
    </dataValidation>
    <dataValidation type="decimal" operator="lessThanOrEqual" allowBlank="1" showInputMessage="1" showErrorMessage="1" sqref="D56">
      <formula1>C51*0.135</formula1>
    </dataValidation>
    <dataValidation type="whole" operator="lessThanOrEqual" allowBlank="1" showInputMessage="1" showErrorMessage="1" sqref="D57:D58">
      <formula1>E51*0.23</formula1>
    </dataValidation>
    <dataValidation type="decimal" operator="lessThanOrEqual" allowBlank="1" showInputMessage="1" showErrorMessage="1" error="This figure cannot exceeds 23%._x000a_" sqref="D59:D60">
      <formula1>C59*0.23</formula1>
    </dataValidation>
    <dataValidation type="decimal" operator="lessThanOrEqual" allowBlank="1" showInputMessage="1" showErrorMessage="1" error="Cannot enter a value greater than €250" prompt="The maximum elgibile cost for pre and post-works BERs is €250" sqref="E39:E50">
      <formula1>250</formula1>
    </dataValidation>
    <dataValidation type="list" allowBlank="1" showInputMessage="1" showErrorMessage="1" sqref="L7">
      <formula1>$AI$7:$AJ$7</formula1>
    </dataValidation>
    <dataValidation type="list" allowBlank="1" showInputMessage="1" showErrorMessage="1" sqref="L8">
      <formula1>$AI$8:$AJ$8</formula1>
    </dataValidation>
    <dataValidation type="list" allowBlank="1" showInputMessage="1" showErrorMessage="1" sqref="L9">
      <formula1>$AI$9:$AJ$9</formula1>
    </dataValidation>
    <dataValidation type="list" allowBlank="1" showInputMessage="1" showErrorMessage="1" sqref="L10">
      <formula1>$AI$10:$AJ$10</formula1>
    </dataValidation>
    <dataValidation type="list" allowBlank="1" showInputMessage="1" showErrorMessage="1" sqref="L11">
      <formula1>$AI$11:$AJ$11</formula1>
    </dataValidation>
    <dataValidation type="list" allowBlank="1" showInputMessage="1" showErrorMessage="1" sqref="L12">
      <formula1>$AI$12:$AJ$12</formula1>
    </dataValidation>
    <dataValidation type="list" allowBlank="1" showInputMessage="1" showErrorMessage="1" sqref="L13">
      <formula1>$AI$13:$AJ$13</formula1>
    </dataValidation>
    <dataValidation type="list" allowBlank="1" showInputMessage="1" showErrorMessage="1" sqref="L14">
      <formula1>$AI$14:$AJ$14</formula1>
    </dataValidation>
    <dataValidation type="list" allowBlank="1" showInputMessage="1" showErrorMessage="1" sqref="L15">
      <formula1>$AI$15:$AJ$15</formula1>
    </dataValidation>
    <dataValidation type="list" allowBlank="1" showInputMessage="1" showErrorMessage="1" sqref="L16">
      <formula1>$AI$16:$AJ$16</formula1>
    </dataValidation>
    <dataValidation type="list" allowBlank="1" showInputMessage="1" showErrorMessage="1" sqref="L17">
      <formula1>$AI$17:$AJ$17</formula1>
    </dataValidation>
    <dataValidation type="decimal" operator="lessThanOrEqual" allowBlank="1" showInputMessage="1" showErrorMessage="1" error="The maximum eligible cost for airtightness testing before and after works is €1,100." prompt="The maximum eligible cost for airtightness testing before and after works is €1,100." sqref="J39:J50 G41">
      <formula1>1100</formula1>
    </dataValidation>
    <dataValidation operator="lessThanOrEqual" allowBlank="1" sqref="K39:L50"/>
    <dataValidation type="list" operator="lessThanOrEqual" allowBlank="1" showInputMessage="1" showErrorMessage="1" error="This figure cannot exceed 23%" sqref="I39:I50">
      <formula1>"None,Remote,Non-remote"</formula1>
    </dataValidation>
    <dataValidation type="decimal" operator="lessThanOrEqual" allowBlank="1" showInputMessage="1" showErrorMessage="1" sqref="J38:L38">
      <formula1>1100</formula1>
    </dataValidation>
  </dataValidations>
  <pageMargins left="0.7" right="0.7" top="0.75" bottom="0.75" header="0.3" footer="0.3"/>
  <pageSetup paperSize="8" scale="5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39"/>
  <sheetViews>
    <sheetView topLeftCell="A2" zoomScale="90" zoomScaleNormal="90" workbookViewId="0">
      <selection activeCell="B3" sqref="B3"/>
    </sheetView>
  </sheetViews>
  <sheetFormatPr defaultColWidth="7.7109375" defaultRowHeight="15"/>
  <cols>
    <col min="1" max="1" width="43" style="50" customWidth="1"/>
    <col min="2" max="2" width="47.28515625" style="50" customWidth="1"/>
    <col min="3" max="3" width="27.42578125" style="50" customWidth="1"/>
    <col min="4" max="4" width="42.5703125" style="50" customWidth="1"/>
    <col min="5" max="5" width="22.5703125" style="50" customWidth="1"/>
    <col min="6" max="6" width="15.7109375" style="50" customWidth="1"/>
    <col min="7" max="7" width="25.7109375" style="50" customWidth="1"/>
    <col min="8" max="8" width="20.85546875" style="131" customWidth="1"/>
    <col min="9" max="13" width="20.85546875" style="50" hidden="1" customWidth="1"/>
    <col min="14" max="14" width="21.85546875" style="50" hidden="1" customWidth="1"/>
    <col min="15" max="26" width="20.85546875" style="50" hidden="1" customWidth="1"/>
    <col min="27" max="28" width="20.85546875" style="50" customWidth="1"/>
    <col min="29" max="16366" width="7.7109375" style="50"/>
    <col min="16367" max="16384" width="2" style="50" customWidth="1"/>
  </cols>
  <sheetData>
    <row r="1" spans="1:25">
      <c r="M1" s="50" t="s">
        <v>159</v>
      </c>
      <c r="N1" s="50" t="s">
        <v>159</v>
      </c>
      <c r="O1" s="50" t="s">
        <v>159</v>
      </c>
      <c r="Q1" s="50" t="s">
        <v>159</v>
      </c>
      <c r="R1" s="50" t="s">
        <v>159</v>
      </c>
      <c r="V1" s="50" t="s">
        <v>159</v>
      </c>
      <c r="W1" s="28" t="s">
        <v>159</v>
      </c>
      <c r="X1" s="28" t="s">
        <v>159</v>
      </c>
    </row>
    <row r="2" spans="1:25" ht="21" customHeight="1" thickBot="1">
      <c r="M2" s="50" t="s">
        <v>192</v>
      </c>
      <c r="N2" s="28" t="s">
        <v>193</v>
      </c>
      <c r="O2" s="28" t="s">
        <v>194</v>
      </c>
      <c r="Q2" s="72" t="s">
        <v>195</v>
      </c>
      <c r="R2" s="72" t="s">
        <v>196</v>
      </c>
      <c r="V2" s="50" t="s">
        <v>197</v>
      </c>
      <c r="W2" s="28" t="s">
        <v>198</v>
      </c>
      <c r="X2" s="28" t="s">
        <v>199</v>
      </c>
    </row>
    <row r="3" spans="1:25" s="36" customFormat="1" ht="21" customHeight="1" thickBot="1">
      <c r="A3" s="110" t="s">
        <v>129</v>
      </c>
      <c r="B3" s="123"/>
      <c r="H3" s="132"/>
      <c r="M3" s="50" t="s">
        <v>200</v>
      </c>
      <c r="N3" s="28" t="s">
        <v>193</v>
      </c>
      <c r="O3" s="28" t="s">
        <v>194</v>
      </c>
      <c r="Q3" s="37" t="s">
        <v>201</v>
      </c>
      <c r="R3" s="37" t="s">
        <v>202</v>
      </c>
      <c r="V3" s="50" t="s">
        <v>203</v>
      </c>
      <c r="W3" s="50" t="s">
        <v>204</v>
      </c>
      <c r="X3" s="50" t="s">
        <v>205</v>
      </c>
      <c r="Y3" s="50"/>
    </row>
    <row r="4" spans="1:25" ht="15.75" customHeight="1" thickBot="1">
      <c r="M4" s="37" t="s">
        <v>206</v>
      </c>
      <c r="N4" s="28" t="s">
        <v>193</v>
      </c>
      <c r="O4" s="28" t="s">
        <v>194</v>
      </c>
      <c r="Q4" s="72" t="s">
        <v>207</v>
      </c>
      <c r="R4" s="72" t="s">
        <v>208</v>
      </c>
    </row>
    <row r="5" spans="1:25" ht="18.600000000000001" customHeight="1">
      <c r="A5" s="111" t="s">
        <v>130</v>
      </c>
      <c r="B5" s="98"/>
      <c r="C5" s="73"/>
      <c r="D5" s="74" t="s">
        <v>52</v>
      </c>
      <c r="M5" s="50" t="s">
        <v>209</v>
      </c>
      <c r="N5" s="50" t="s">
        <v>210</v>
      </c>
      <c r="O5" s="50" t="s">
        <v>211</v>
      </c>
      <c r="P5" s="28"/>
      <c r="Q5" s="72"/>
      <c r="R5" s="72" t="s">
        <v>212</v>
      </c>
    </row>
    <row r="6" spans="1:25" ht="18.600000000000001" customHeight="1">
      <c r="A6" s="112" t="s">
        <v>131</v>
      </c>
      <c r="B6" s="99"/>
      <c r="C6" s="75"/>
      <c r="D6" s="76"/>
      <c r="M6" s="50" t="s">
        <v>213</v>
      </c>
      <c r="N6" s="50" t="s">
        <v>214</v>
      </c>
      <c r="O6" s="28" t="s">
        <v>215</v>
      </c>
      <c r="Q6" s="72"/>
      <c r="R6" s="72" t="s">
        <v>216</v>
      </c>
    </row>
    <row r="7" spans="1:25" ht="18.600000000000001" customHeight="1">
      <c r="A7" s="112" t="s">
        <v>217</v>
      </c>
      <c r="B7" s="100"/>
      <c r="C7" s="75"/>
      <c r="D7" s="76"/>
      <c r="M7" s="50" t="s">
        <v>218</v>
      </c>
      <c r="N7" s="50" t="s">
        <v>214</v>
      </c>
      <c r="O7" s="28" t="s">
        <v>219</v>
      </c>
      <c r="Q7" s="72"/>
      <c r="R7" s="72" t="s">
        <v>220</v>
      </c>
    </row>
    <row r="8" spans="1:25" ht="18.600000000000001" customHeight="1">
      <c r="A8" s="113" t="s">
        <v>221</v>
      </c>
      <c r="B8" s="100"/>
      <c r="C8" s="73"/>
      <c r="D8" s="74"/>
      <c r="M8" s="50" t="s">
        <v>222</v>
      </c>
      <c r="N8" s="28" t="s">
        <v>223</v>
      </c>
      <c r="O8" s="28" t="s">
        <v>224</v>
      </c>
      <c r="Q8" s="72"/>
      <c r="R8" s="72" t="s">
        <v>225</v>
      </c>
    </row>
    <row r="9" spans="1:25" ht="18.600000000000001" customHeight="1">
      <c r="A9" s="113" t="s">
        <v>133</v>
      </c>
      <c r="B9" s="100"/>
      <c r="C9" s="73"/>
      <c r="D9" s="74"/>
      <c r="M9" s="50" t="s">
        <v>226</v>
      </c>
      <c r="N9" s="28" t="s">
        <v>223</v>
      </c>
      <c r="O9" s="28" t="s">
        <v>227</v>
      </c>
      <c r="Q9" s="72"/>
      <c r="R9" s="72"/>
    </row>
    <row r="10" spans="1:25" ht="18.600000000000001" customHeight="1">
      <c r="A10" s="113" t="s">
        <v>134</v>
      </c>
      <c r="B10" s="100"/>
      <c r="C10" s="73"/>
      <c r="D10" s="74"/>
      <c r="I10" s="50" t="s">
        <v>52</v>
      </c>
      <c r="M10" s="50" t="s">
        <v>228</v>
      </c>
      <c r="N10" s="28" t="s">
        <v>198</v>
      </c>
      <c r="O10" s="28" t="s">
        <v>229</v>
      </c>
      <c r="Q10" s="72"/>
      <c r="R10" s="72"/>
    </row>
    <row r="11" spans="1:25" ht="18.600000000000001" customHeight="1">
      <c r="A11" s="113" t="s">
        <v>230</v>
      </c>
      <c r="B11" s="100"/>
      <c r="C11" s="73"/>
      <c r="D11" s="74"/>
      <c r="M11" s="50" t="s">
        <v>231</v>
      </c>
      <c r="N11" s="28" t="s">
        <v>198</v>
      </c>
      <c r="O11" s="28" t="s">
        <v>232</v>
      </c>
      <c r="Q11" s="72"/>
      <c r="R11" s="72"/>
    </row>
    <row r="12" spans="1:25" ht="18.600000000000001" customHeight="1">
      <c r="A12" s="113" t="s">
        <v>233</v>
      </c>
      <c r="B12" s="100"/>
      <c r="C12" s="502" t="s">
        <v>234</v>
      </c>
      <c r="D12" s="502"/>
      <c r="M12" s="50" t="s">
        <v>235</v>
      </c>
      <c r="N12" s="302" t="s">
        <v>159</v>
      </c>
      <c r="O12" s="28" t="s">
        <v>236</v>
      </c>
      <c r="Q12" s="72"/>
      <c r="R12" s="72"/>
    </row>
    <row r="13" spans="1:25" ht="18.600000000000001" customHeight="1">
      <c r="A13" s="113" t="s">
        <v>237</v>
      </c>
      <c r="B13" s="100"/>
      <c r="C13" s="502" t="s">
        <v>234</v>
      </c>
      <c r="D13" s="502"/>
      <c r="I13" s="50" t="s">
        <v>52</v>
      </c>
      <c r="M13" s="50" t="s">
        <v>238</v>
      </c>
      <c r="N13" s="28" t="s">
        <v>239</v>
      </c>
      <c r="O13" s="28" t="s">
        <v>240</v>
      </c>
      <c r="Q13" s="72"/>
      <c r="R13" s="72"/>
    </row>
    <row r="14" spans="1:25" ht="18.600000000000001" customHeight="1">
      <c r="A14" s="113" t="s">
        <v>241</v>
      </c>
      <c r="B14" s="100"/>
      <c r="C14" s="502" t="s">
        <v>234</v>
      </c>
      <c r="D14" s="502"/>
      <c r="M14" s="50" t="s">
        <v>242</v>
      </c>
      <c r="N14" s="28" t="s">
        <v>243</v>
      </c>
      <c r="O14" s="28" t="s">
        <v>244</v>
      </c>
    </row>
    <row r="15" spans="1:25" ht="18.600000000000001" customHeight="1">
      <c r="A15" s="112" t="s">
        <v>245</v>
      </c>
      <c r="B15" s="100"/>
      <c r="C15" s="502" t="s">
        <v>246</v>
      </c>
      <c r="D15" s="502"/>
      <c r="M15" s="50" t="s">
        <v>247</v>
      </c>
      <c r="N15" s="184" t="s">
        <v>159</v>
      </c>
      <c r="O15" s="50" t="s">
        <v>248</v>
      </c>
    </row>
    <row r="16" spans="1:25" ht="18.600000000000001" customHeight="1">
      <c r="A16" s="112" t="s">
        <v>249</v>
      </c>
      <c r="B16" s="101"/>
      <c r="C16" s="502"/>
      <c r="D16" s="502"/>
      <c r="E16" s="503"/>
      <c r="F16" s="503"/>
      <c r="G16" s="503"/>
      <c r="M16" s="50" t="s">
        <v>262</v>
      </c>
      <c r="N16" s="302"/>
      <c r="O16" s="28"/>
    </row>
    <row r="17" spans="1:24" ht="18.600000000000001" customHeight="1">
      <c r="A17" s="112" t="s">
        <v>250</v>
      </c>
      <c r="B17" s="101"/>
      <c r="C17" s="502" t="s">
        <v>251</v>
      </c>
      <c r="D17" s="502"/>
      <c r="E17" s="308"/>
      <c r="F17" s="308"/>
      <c r="G17" s="308"/>
      <c r="N17" s="28"/>
      <c r="O17" s="28"/>
    </row>
    <row r="18" spans="1:24" ht="18.600000000000001" customHeight="1">
      <c r="A18" s="112" t="s">
        <v>252</v>
      </c>
      <c r="B18" s="102">
        <f>SUM(H37)</f>
        <v>0</v>
      </c>
      <c r="C18" s="77"/>
      <c r="D18" s="77"/>
      <c r="E18" s="308"/>
      <c r="F18" s="308"/>
      <c r="G18" s="308"/>
      <c r="N18" s="28"/>
      <c r="O18" s="28"/>
    </row>
    <row r="19" spans="1:24" ht="18.600000000000001" customHeight="1" thickBot="1">
      <c r="A19" s="49"/>
      <c r="B19" s="78"/>
      <c r="C19" s="49"/>
      <c r="D19" s="79"/>
      <c r="E19" s="49"/>
      <c r="F19" s="44"/>
      <c r="G19" s="44"/>
      <c r="H19" s="133"/>
    </row>
    <row r="20" spans="1:24" ht="66.75" customHeight="1" thickBot="1">
      <c r="A20" s="499" t="s">
        <v>253</v>
      </c>
      <c r="B20" s="500"/>
      <c r="C20" s="500"/>
      <c r="D20" s="500"/>
      <c r="E20" s="500"/>
      <c r="F20" s="500"/>
      <c r="G20" s="500"/>
      <c r="H20" s="501"/>
    </row>
    <row r="21" spans="1:24" ht="72.75" customHeight="1" thickBot="1">
      <c r="A21" s="164" t="s">
        <v>254</v>
      </c>
      <c r="B21" s="165" t="s">
        <v>255</v>
      </c>
      <c r="C21" s="166" t="s">
        <v>256</v>
      </c>
      <c r="D21" s="165" t="s">
        <v>255</v>
      </c>
      <c r="E21" s="165" t="s">
        <v>257</v>
      </c>
      <c r="F21" s="165" t="s">
        <v>258</v>
      </c>
      <c r="G21" s="148" t="s">
        <v>259</v>
      </c>
      <c r="H21" s="149" t="s">
        <v>260</v>
      </c>
    </row>
    <row r="22" spans="1:24">
      <c r="A22" s="161"/>
      <c r="B22" s="162" t="e">
        <f t="shared" ref="B22:B31" si="0">VLOOKUP(A22,$M$1:$O$29,2,)</f>
        <v>#N/A</v>
      </c>
      <c r="C22" s="282"/>
      <c r="D22" s="162" t="e">
        <f t="shared" ref="D22:D31" si="1">VLOOKUP(A22,$M$1:$O$29,3,)</f>
        <v>#N/A</v>
      </c>
      <c r="E22" s="282"/>
      <c r="F22" s="163"/>
      <c r="G22" s="282"/>
      <c r="H22" s="283"/>
      <c r="O22" s="28"/>
    </row>
    <row r="23" spans="1:24">
      <c r="A23" s="141"/>
      <c r="B23" s="106" t="e">
        <f t="shared" si="0"/>
        <v>#N/A</v>
      </c>
      <c r="C23" s="65"/>
      <c r="D23" s="106" t="e">
        <f t="shared" si="1"/>
        <v>#N/A</v>
      </c>
      <c r="E23" s="65"/>
      <c r="F23" s="107"/>
      <c r="G23" s="192"/>
      <c r="H23" s="283"/>
      <c r="N23" s="28"/>
      <c r="O23" s="28"/>
    </row>
    <row r="24" spans="1:24">
      <c r="A24" s="141"/>
      <c r="B24" s="106" t="e">
        <f t="shared" si="0"/>
        <v>#N/A</v>
      </c>
      <c r="C24" s="65"/>
      <c r="D24" s="106" t="e">
        <f t="shared" si="1"/>
        <v>#N/A</v>
      </c>
      <c r="E24" s="107" t="s">
        <v>52</v>
      </c>
      <c r="F24" s="107" t="s">
        <v>52</v>
      </c>
      <c r="G24" s="108"/>
      <c r="H24" s="157"/>
      <c r="N24" s="28"/>
      <c r="O24" s="28"/>
    </row>
    <row r="25" spans="1:24">
      <c r="A25" s="141"/>
      <c r="B25" s="106" t="e">
        <f t="shared" si="0"/>
        <v>#N/A</v>
      </c>
      <c r="C25" s="107"/>
      <c r="D25" s="106" t="e">
        <f t="shared" si="1"/>
        <v>#N/A</v>
      </c>
      <c r="E25" s="107" t="s">
        <v>52</v>
      </c>
      <c r="F25" s="107" t="s">
        <v>52</v>
      </c>
      <c r="G25" s="108"/>
      <c r="H25" s="157"/>
    </row>
    <row r="26" spans="1:24">
      <c r="A26" s="260"/>
      <c r="B26" s="106" t="e">
        <f t="shared" si="0"/>
        <v>#N/A</v>
      </c>
      <c r="C26" s="107"/>
      <c r="D26" s="106" t="e">
        <f t="shared" si="1"/>
        <v>#N/A</v>
      </c>
      <c r="E26" s="107"/>
      <c r="F26" s="107"/>
      <c r="G26" s="108"/>
      <c r="H26" s="157"/>
    </row>
    <row r="27" spans="1:24">
      <c r="A27" s="141"/>
      <c r="B27" s="106" t="e">
        <f t="shared" si="0"/>
        <v>#N/A</v>
      </c>
      <c r="C27" s="107"/>
      <c r="D27" s="106" t="e">
        <f t="shared" si="1"/>
        <v>#N/A</v>
      </c>
      <c r="E27" s="107"/>
      <c r="F27" s="107"/>
      <c r="G27" s="108"/>
      <c r="H27" s="157"/>
      <c r="V27" s="28"/>
      <c r="W27" s="28"/>
      <c r="X27" s="28"/>
    </row>
    <row r="28" spans="1:24" s="28" customFormat="1">
      <c r="A28" s="141"/>
      <c r="B28" s="106" t="e">
        <f t="shared" si="0"/>
        <v>#N/A</v>
      </c>
      <c r="C28" s="107"/>
      <c r="D28" s="106" t="e">
        <f t="shared" si="1"/>
        <v>#N/A</v>
      </c>
      <c r="E28" s="107"/>
      <c r="F28" s="107"/>
      <c r="G28" s="107"/>
      <c r="H28" s="158"/>
      <c r="M28" s="50"/>
      <c r="N28" s="50"/>
      <c r="O28" s="50"/>
      <c r="P28" s="50"/>
    </row>
    <row r="29" spans="1:24" s="28" customFormat="1">
      <c r="A29" s="141"/>
      <c r="B29" s="106" t="e">
        <f t="shared" si="0"/>
        <v>#N/A</v>
      </c>
      <c r="C29" s="107"/>
      <c r="D29" s="106" t="e">
        <f t="shared" si="1"/>
        <v>#N/A</v>
      </c>
      <c r="E29" s="109"/>
      <c r="F29" s="109"/>
      <c r="G29" s="109"/>
      <c r="H29" s="159"/>
      <c r="M29" s="50"/>
      <c r="N29" s="50"/>
      <c r="O29" s="50"/>
    </row>
    <row r="30" spans="1:24" s="28" customFormat="1">
      <c r="A30" s="141"/>
      <c r="B30" s="106" t="e">
        <f t="shared" si="0"/>
        <v>#N/A</v>
      </c>
      <c r="C30" s="107"/>
      <c r="D30" s="106" t="e">
        <f t="shared" si="1"/>
        <v>#N/A</v>
      </c>
      <c r="E30" s="109"/>
      <c r="F30" s="109"/>
      <c r="G30" s="109"/>
      <c r="H30" s="159"/>
      <c r="M30" s="50"/>
      <c r="N30" s="50"/>
      <c r="O30" s="50"/>
    </row>
    <row r="31" spans="1:24" s="28" customFormat="1">
      <c r="A31" s="141"/>
      <c r="B31" s="106" t="e">
        <f t="shared" si="0"/>
        <v>#N/A</v>
      </c>
      <c r="C31" s="107"/>
      <c r="D31" s="106" t="e">
        <f t="shared" si="1"/>
        <v>#N/A</v>
      </c>
      <c r="E31" s="109"/>
      <c r="F31" s="109"/>
      <c r="G31" s="109"/>
      <c r="H31" s="159"/>
      <c r="M31" s="50"/>
      <c r="N31" s="50"/>
      <c r="O31" s="50"/>
    </row>
    <row r="32" spans="1:24" s="28" customFormat="1">
      <c r="A32" s="141" t="s">
        <v>159</v>
      </c>
      <c r="B32" s="106"/>
      <c r="C32" s="107"/>
      <c r="D32" s="106"/>
      <c r="E32" s="109"/>
      <c r="F32" s="109"/>
      <c r="G32" s="109"/>
      <c r="H32" s="159"/>
      <c r="M32" s="50"/>
      <c r="N32" s="50"/>
      <c r="O32" s="50"/>
    </row>
    <row r="33" spans="1:24" s="28" customFormat="1">
      <c r="A33" s="141" t="s">
        <v>159</v>
      </c>
      <c r="B33" s="106"/>
      <c r="C33" s="107"/>
      <c r="D33" s="106"/>
      <c r="E33" s="109"/>
      <c r="F33" s="109"/>
      <c r="G33" s="109"/>
      <c r="H33" s="159"/>
      <c r="M33" s="50"/>
      <c r="N33" s="50"/>
      <c r="O33" s="50"/>
    </row>
    <row r="34" spans="1:24" s="28" customFormat="1">
      <c r="A34" s="141" t="s">
        <v>159</v>
      </c>
      <c r="B34" s="106"/>
      <c r="C34" s="107"/>
      <c r="D34" s="106"/>
      <c r="E34" s="109"/>
      <c r="F34" s="109"/>
      <c r="G34" s="109"/>
      <c r="H34" s="159"/>
      <c r="M34" s="50"/>
      <c r="N34" s="50"/>
      <c r="O34" s="50"/>
    </row>
    <row r="35" spans="1:24" s="28" customFormat="1">
      <c r="A35" s="141"/>
      <c r="B35" s="106"/>
      <c r="C35" s="107"/>
      <c r="D35" s="106"/>
      <c r="E35" s="109"/>
      <c r="F35" s="109"/>
      <c r="G35" s="109"/>
      <c r="H35" s="159"/>
      <c r="M35" s="50"/>
      <c r="N35" s="50"/>
      <c r="O35" s="50"/>
    </row>
    <row r="36" spans="1:24" s="28" customFormat="1" ht="15.75" thickBot="1">
      <c r="A36" s="141" t="s">
        <v>159</v>
      </c>
      <c r="B36" s="106" t="str">
        <f>VLOOKUP(A36,$M$1:$O$29,2,)</f>
        <v>-</v>
      </c>
      <c r="C36" s="107"/>
      <c r="D36" s="106" t="str">
        <f>VLOOKUP(A36,$M$1:$O$29,3,)</f>
        <v>-</v>
      </c>
      <c r="E36" s="109"/>
      <c r="F36" s="109"/>
      <c r="G36" s="109"/>
      <c r="H36" s="159"/>
      <c r="M36" s="50"/>
      <c r="N36" s="50"/>
      <c r="O36" s="50"/>
      <c r="V36" s="50"/>
      <c r="W36" s="50"/>
      <c r="X36" s="50"/>
    </row>
    <row r="37" spans="1:24" ht="16.5" thickBot="1">
      <c r="A37" s="103" t="s">
        <v>147</v>
      </c>
      <c r="B37" s="104"/>
      <c r="C37" s="104"/>
      <c r="D37" s="104"/>
      <c r="E37" s="105"/>
      <c r="F37" s="105"/>
      <c r="G37" s="105"/>
      <c r="H37" s="160">
        <f>SUM(H22:H36)</f>
        <v>0</v>
      </c>
      <c r="M37" s="28"/>
      <c r="N37" s="28"/>
      <c r="O37" s="28"/>
      <c r="P37" s="28"/>
    </row>
    <row r="38" spans="1:24">
      <c r="M38" s="28"/>
      <c r="N38" s="28"/>
      <c r="O38" s="28"/>
    </row>
    <row r="39" spans="1:24">
      <c r="A39" s="50" t="s">
        <v>52</v>
      </c>
    </row>
  </sheetData>
  <sheetProtection algorithmName="SHA-512" hashValue="Ic7H96m4VT1KjHVKmZFvCWTKc0BMzHx0MwVLmaJOpj9fvHDOm7hcv2O5XKKaJEoh3PwRCiHDd3zf5ts1miiQ5w==" saltValue="xjA1hQ7co3tA8mHil1FgcA==" spinCount="100000" sheet="1" deleteColumns="0" selectLockedCells="1"/>
  <mergeCells count="8">
    <mergeCell ref="A20:H20"/>
    <mergeCell ref="C17:D17"/>
    <mergeCell ref="E16:G16"/>
    <mergeCell ref="C12:D12"/>
    <mergeCell ref="C13:D13"/>
    <mergeCell ref="C14:D14"/>
    <mergeCell ref="C15:D15"/>
    <mergeCell ref="C16:D16"/>
  </mergeCells>
  <phoneticPr fontId="10" type="noConversion"/>
  <dataValidations count="6">
    <dataValidation type="list" allowBlank="1" showInputMessage="1" showErrorMessage="1" sqref="B4">
      <formula1>proj_cat</formula1>
    </dataValidation>
    <dataValidation type="list" allowBlank="1" showInputMessage="1" showErrorMessage="1" sqref="B3">
      <formula1>Dwelling</formula1>
    </dataValidation>
    <dataValidation type="list" allowBlank="1" showInputMessage="1" showErrorMessage="1" sqref="B6">
      <formula1>Yr_Construction</formula1>
    </dataValidation>
    <dataValidation type="list" allowBlank="1" showInputMessage="1" showErrorMessage="1" sqref="B12">
      <formula1>$Q$1:$Q$4</formula1>
    </dataValidation>
    <dataValidation type="list" allowBlank="1" showInputMessage="1" showErrorMessage="1" sqref="B7">
      <formula1>$R$1:$R$8</formula1>
    </dataValidation>
    <dataValidation type="list" allowBlank="1" showInputMessage="1" showErrorMessage="1" sqref="A22:A36">
      <formula1>$M$2:$M$16</formula1>
    </dataValidation>
  </dataValidations>
  <pageMargins left="0.7" right="0.7" top="0.75" bottom="0.75" header="0.3" footer="0.3"/>
  <pageSetup paperSize="8"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9"/>
  <sheetViews>
    <sheetView topLeftCell="A3" zoomScale="90" zoomScaleNormal="90" workbookViewId="0">
      <selection activeCell="B5" sqref="B5"/>
    </sheetView>
  </sheetViews>
  <sheetFormatPr defaultColWidth="7.7109375" defaultRowHeight="15"/>
  <cols>
    <col min="1" max="1" width="39.7109375" style="50" customWidth="1"/>
    <col min="2" max="2" width="47.28515625" style="50" customWidth="1"/>
    <col min="3" max="3" width="27.42578125" style="50" customWidth="1"/>
    <col min="4" max="4" width="42.5703125" style="50" customWidth="1"/>
    <col min="5" max="5" width="22.5703125" style="50" customWidth="1"/>
    <col min="6" max="6" width="15.7109375" style="50" customWidth="1"/>
    <col min="7" max="7" width="22.42578125" style="50" customWidth="1"/>
    <col min="8" max="8" width="15.7109375" style="184" customWidth="1"/>
    <col min="9" max="26" width="7.7109375" style="50" hidden="1" customWidth="1"/>
    <col min="27" max="56" width="7.7109375" style="50" customWidth="1"/>
    <col min="57" max="16366" width="7.7109375" style="50"/>
    <col min="16367" max="16384" width="2" style="50" customWidth="1"/>
  </cols>
  <sheetData>
    <row r="1" spans="1:28">
      <c r="M1" s="50" t="s">
        <v>159</v>
      </c>
      <c r="N1" s="50" t="s">
        <v>159</v>
      </c>
      <c r="O1" s="50" t="s">
        <v>159</v>
      </c>
      <c r="Q1" s="50" t="s">
        <v>159</v>
      </c>
      <c r="R1" s="50" t="s">
        <v>159</v>
      </c>
      <c r="V1" s="50" t="s">
        <v>159</v>
      </c>
      <c r="W1" s="28" t="s">
        <v>159</v>
      </c>
      <c r="X1" s="28" t="s">
        <v>159</v>
      </c>
    </row>
    <row r="2" spans="1:28" ht="21" customHeight="1" thickBot="1">
      <c r="M2" s="50" t="s">
        <v>192</v>
      </c>
      <c r="N2" s="28" t="s">
        <v>193</v>
      </c>
      <c r="O2" s="28" t="s">
        <v>194</v>
      </c>
      <c r="Q2" s="72" t="s">
        <v>195</v>
      </c>
      <c r="R2" s="72" t="s">
        <v>196</v>
      </c>
      <c r="V2" s="50" t="s">
        <v>197</v>
      </c>
      <c r="W2" s="28" t="s">
        <v>198</v>
      </c>
      <c r="X2" s="28" t="s">
        <v>199</v>
      </c>
    </row>
    <row r="3" spans="1:28" s="36" customFormat="1" ht="21" customHeight="1" thickBot="1">
      <c r="A3" s="110" t="s">
        <v>129</v>
      </c>
      <c r="B3" s="123"/>
      <c r="M3" s="50" t="s">
        <v>200</v>
      </c>
      <c r="N3" s="28" t="s">
        <v>193</v>
      </c>
      <c r="O3" s="28" t="s">
        <v>194</v>
      </c>
      <c r="Q3" s="37" t="s">
        <v>201</v>
      </c>
      <c r="R3" s="37" t="s">
        <v>202</v>
      </c>
      <c r="V3" s="50" t="s">
        <v>203</v>
      </c>
      <c r="W3" s="50" t="s">
        <v>204</v>
      </c>
      <c r="X3" s="50" t="s">
        <v>205</v>
      </c>
      <c r="Y3" s="50"/>
      <c r="Z3" s="50"/>
      <c r="AA3" s="50"/>
      <c r="AB3" s="50"/>
    </row>
    <row r="4" spans="1:28" ht="15.75" customHeight="1" thickBot="1">
      <c r="M4" s="37" t="s">
        <v>206</v>
      </c>
      <c r="N4" s="28" t="s">
        <v>193</v>
      </c>
      <c r="O4" s="28" t="s">
        <v>194</v>
      </c>
      <c r="Q4" s="72" t="s">
        <v>207</v>
      </c>
      <c r="R4" s="72" t="s">
        <v>208</v>
      </c>
    </row>
    <row r="5" spans="1:28" ht="18.600000000000001" customHeight="1">
      <c r="A5" s="111" t="s">
        <v>130</v>
      </c>
      <c r="B5" s="98"/>
      <c r="C5" s="73"/>
      <c r="D5" s="74"/>
      <c r="M5" s="50" t="s">
        <v>209</v>
      </c>
      <c r="N5" s="50" t="s">
        <v>210</v>
      </c>
      <c r="O5" s="28" t="s">
        <v>211</v>
      </c>
      <c r="P5" s="28"/>
      <c r="Q5" s="72"/>
      <c r="R5" s="72" t="s">
        <v>212</v>
      </c>
    </row>
    <row r="6" spans="1:28" ht="18.600000000000001" customHeight="1">
      <c r="A6" s="112" t="s">
        <v>131</v>
      </c>
      <c r="B6" s="99"/>
      <c r="C6" s="75"/>
      <c r="D6" s="76"/>
      <c r="M6" s="50" t="s">
        <v>213</v>
      </c>
      <c r="N6" s="50" t="s">
        <v>214</v>
      </c>
      <c r="O6" s="28" t="s">
        <v>215</v>
      </c>
      <c r="Q6" s="72"/>
      <c r="R6" s="72" t="s">
        <v>216</v>
      </c>
    </row>
    <row r="7" spans="1:28" ht="18.600000000000001" customHeight="1">
      <c r="A7" s="112" t="s">
        <v>217</v>
      </c>
      <c r="B7" s="100"/>
      <c r="C7" s="75"/>
      <c r="D7" s="76"/>
      <c r="M7" s="50" t="s">
        <v>218</v>
      </c>
      <c r="N7" s="28" t="s">
        <v>214</v>
      </c>
      <c r="O7" s="28" t="s">
        <v>219</v>
      </c>
      <c r="Q7" s="72"/>
      <c r="R7" s="72" t="s">
        <v>220</v>
      </c>
    </row>
    <row r="8" spans="1:28" ht="18.600000000000001" customHeight="1">
      <c r="A8" s="113" t="s">
        <v>221</v>
      </c>
      <c r="B8" s="100"/>
      <c r="C8" s="73"/>
      <c r="D8" s="74"/>
      <c r="M8" s="50" t="s">
        <v>222</v>
      </c>
      <c r="N8" s="28" t="s">
        <v>223</v>
      </c>
      <c r="O8" s="28" t="s">
        <v>224</v>
      </c>
      <c r="Q8" s="72"/>
      <c r="R8" s="72" t="s">
        <v>225</v>
      </c>
    </row>
    <row r="9" spans="1:28" ht="18.600000000000001" customHeight="1">
      <c r="A9" s="113" t="s">
        <v>133</v>
      </c>
      <c r="B9" s="100"/>
      <c r="C9" s="73"/>
      <c r="D9" s="74"/>
      <c r="M9" s="50" t="s">
        <v>226</v>
      </c>
      <c r="N9" s="28" t="s">
        <v>223</v>
      </c>
      <c r="O9" s="28" t="s">
        <v>227</v>
      </c>
      <c r="Q9" s="72"/>
      <c r="R9" s="72"/>
    </row>
    <row r="10" spans="1:28" ht="18.600000000000001" customHeight="1">
      <c r="A10" s="113" t="s">
        <v>134</v>
      </c>
      <c r="B10" s="100"/>
      <c r="C10" s="73"/>
      <c r="D10" s="74"/>
      <c r="I10" s="50" t="s">
        <v>52</v>
      </c>
      <c r="M10" s="50" t="s">
        <v>228</v>
      </c>
      <c r="N10" s="28" t="s">
        <v>198</v>
      </c>
      <c r="O10" s="28" t="s">
        <v>229</v>
      </c>
      <c r="Q10" s="72"/>
      <c r="R10" s="72"/>
    </row>
    <row r="11" spans="1:28" ht="18.600000000000001" customHeight="1">
      <c r="A11" s="113" t="s">
        <v>230</v>
      </c>
      <c r="B11" s="100"/>
      <c r="C11" s="73"/>
      <c r="D11" s="74"/>
      <c r="M11" s="50" t="s">
        <v>231</v>
      </c>
      <c r="N11" s="28" t="s">
        <v>198</v>
      </c>
      <c r="O11" s="28" t="s">
        <v>232</v>
      </c>
      <c r="Q11" s="72"/>
      <c r="R11" s="72"/>
    </row>
    <row r="12" spans="1:28" ht="18.600000000000001" customHeight="1">
      <c r="A12" s="113" t="s">
        <v>233</v>
      </c>
      <c r="B12" s="100"/>
      <c r="C12" s="502" t="s">
        <v>234</v>
      </c>
      <c r="D12" s="502"/>
      <c r="M12" s="50" t="s">
        <v>235</v>
      </c>
      <c r="N12" s="28" t="s">
        <v>159</v>
      </c>
      <c r="O12" s="28" t="s">
        <v>236</v>
      </c>
      <c r="Q12" s="72"/>
      <c r="R12" s="72"/>
    </row>
    <row r="13" spans="1:28" ht="18.600000000000001" customHeight="1">
      <c r="A13" s="113" t="s">
        <v>237</v>
      </c>
      <c r="B13" s="100"/>
      <c r="C13" s="502" t="s">
        <v>234</v>
      </c>
      <c r="D13" s="502"/>
      <c r="I13" s="50" t="s">
        <v>52</v>
      </c>
      <c r="M13" s="50" t="s">
        <v>238</v>
      </c>
      <c r="N13" s="50" t="s">
        <v>239</v>
      </c>
      <c r="O13" s="50" t="s">
        <v>261</v>
      </c>
      <c r="Q13" s="72"/>
      <c r="R13" s="72"/>
    </row>
    <row r="14" spans="1:28" ht="18.600000000000001" customHeight="1">
      <c r="A14" s="113" t="s">
        <v>241</v>
      </c>
      <c r="B14" s="100"/>
      <c r="C14" s="502" t="s">
        <v>234</v>
      </c>
      <c r="D14" s="502"/>
      <c r="M14" s="50" t="s">
        <v>242</v>
      </c>
      <c r="N14" s="50" t="s">
        <v>243</v>
      </c>
      <c r="O14" s="50" t="s">
        <v>244</v>
      </c>
    </row>
    <row r="15" spans="1:28" ht="18.600000000000001" customHeight="1">
      <c r="A15" s="112" t="s">
        <v>245</v>
      </c>
      <c r="B15" s="100"/>
      <c r="C15" s="502" t="s">
        <v>246</v>
      </c>
      <c r="D15" s="502"/>
      <c r="M15" s="50" t="s">
        <v>247</v>
      </c>
      <c r="N15" s="28" t="s">
        <v>159</v>
      </c>
      <c r="O15" s="28" t="s">
        <v>248</v>
      </c>
    </row>
    <row r="16" spans="1:28" ht="18.600000000000001" customHeight="1">
      <c r="A16" s="112" t="s">
        <v>249</v>
      </c>
      <c r="B16" s="101"/>
      <c r="C16" s="502"/>
      <c r="D16" s="502"/>
      <c r="E16" s="503"/>
      <c r="F16" s="503"/>
      <c r="G16" s="503"/>
      <c r="M16" s="50" t="s">
        <v>262</v>
      </c>
      <c r="N16" s="28"/>
      <c r="O16" s="28"/>
    </row>
    <row r="17" spans="1:26" ht="18.600000000000001" customHeight="1">
      <c r="A17" s="112" t="s">
        <v>250</v>
      </c>
      <c r="B17" s="101"/>
      <c r="C17" s="502" t="s">
        <v>251</v>
      </c>
      <c r="D17" s="502"/>
      <c r="E17" s="308"/>
      <c r="F17" s="308"/>
      <c r="G17" s="308"/>
      <c r="N17" s="28"/>
      <c r="O17" s="28"/>
    </row>
    <row r="18" spans="1:26" ht="18.600000000000001" customHeight="1" thickBot="1">
      <c r="A18" s="114" t="s">
        <v>252</v>
      </c>
      <c r="B18" s="247">
        <f>SUM(H37)</f>
        <v>0</v>
      </c>
      <c r="C18" s="77"/>
      <c r="D18" s="77"/>
      <c r="E18" s="308"/>
      <c r="F18" s="308"/>
      <c r="G18" s="308"/>
      <c r="N18" s="28"/>
      <c r="O18" s="28"/>
    </row>
    <row r="19" spans="1:26" ht="18.600000000000001" customHeight="1" thickBot="1">
      <c r="A19" s="49"/>
      <c r="B19" s="126"/>
      <c r="C19" s="49"/>
      <c r="D19" s="79"/>
      <c r="E19" s="49"/>
      <c r="F19" s="44"/>
      <c r="G19" s="44"/>
      <c r="H19" s="189"/>
    </row>
    <row r="20" spans="1:26" ht="66.75" customHeight="1" thickBot="1">
      <c r="A20" s="504" t="s">
        <v>253</v>
      </c>
      <c r="B20" s="505"/>
      <c r="C20" s="505"/>
      <c r="D20" s="505"/>
      <c r="E20" s="505"/>
      <c r="F20" s="505"/>
      <c r="G20" s="505"/>
      <c r="H20" s="506"/>
    </row>
    <row r="21" spans="1:26" ht="80.25" customHeight="1">
      <c r="A21" s="154" t="s">
        <v>254</v>
      </c>
      <c r="B21" s="146" t="s">
        <v>255</v>
      </c>
      <c r="C21" s="146" t="s">
        <v>256</v>
      </c>
      <c r="D21" s="146" t="s">
        <v>255</v>
      </c>
      <c r="E21" s="148" t="s">
        <v>257</v>
      </c>
      <c r="F21" s="148" t="s">
        <v>258</v>
      </c>
      <c r="G21" s="148" t="s">
        <v>259</v>
      </c>
      <c r="H21" s="292" t="s">
        <v>260</v>
      </c>
      <c r="O21" s="28"/>
    </row>
    <row r="22" spans="1:26" ht="60">
      <c r="A22" s="191" t="s">
        <v>192</v>
      </c>
      <c r="B22" s="162" t="str">
        <f t="shared" ref="B22:B36" si="0">VLOOKUP(A22,$M$1:$O$29,2,)</f>
        <v>Existing U Value of each element (W/m2K)
Area of each element (m2)</v>
      </c>
      <c r="C22" s="65" t="s">
        <v>52</v>
      </c>
      <c r="D22" s="81" t="str">
        <f t="shared" ref="D22:D36" si="1">VLOOKUP(A22,$M$1:$O$35,3,)</f>
        <v>Proposed U Value of each element (W/m2K)
Area of each element to be Upgraded (m2)
Thickness of Insulation
Conductivity of Insulation</v>
      </c>
      <c r="E22" s="65" t="s">
        <v>52</v>
      </c>
      <c r="F22" s="65"/>
      <c r="G22" s="65"/>
      <c r="H22" s="283"/>
      <c r="N22" s="28"/>
      <c r="O22" s="28"/>
    </row>
    <row r="23" spans="1:26" ht="60">
      <c r="A23" s="191" t="s">
        <v>200</v>
      </c>
      <c r="B23" s="162" t="str">
        <f t="shared" si="0"/>
        <v>Existing U Value of each element (W/m2K)
Area of each element (m2)</v>
      </c>
      <c r="C23" s="65" t="s">
        <v>52</v>
      </c>
      <c r="D23" s="81" t="str">
        <f t="shared" si="1"/>
        <v>Proposed U Value of each element (W/m2K)
Area of each element to be Upgraded (m2)
Thickness of Insulation
Conductivity of Insulation</v>
      </c>
      <c r="E23" s="65" t="s">
        <v>52</v>
      </c>
      <c r="F23" s="65"/>
      <c r="G23" s="192"/>
      <c r="H23" s="151"/>
      <c r="N23" s="28"/>
      <c r="O23" s="28"/>
    </row>
    <row r="24" spans="1:26" ht="60">
      <c r="A24" s="191" t="s">
        <v>209</v>
      </c>
      <c r="B24" s="162" t="str">
        <f t="shared" si="0"/>
        <v>Existing U Value of each element (W/m2K)
Solar Transmission through glazing
Light Transmission through glazing
Area of each element (m2)</v>
      </c>
      <c r="C24" s="65" t="s">
        <v>52</v>
      </c>
      <c r="D24" s="81" t="str">
        <f t="shared" si="1"/>
        <v>Proposed U Value of each element (W/m2K)
Solar Transmission through glazing
Light Transmission through glazing
Area of each element to be Upgraded (m2)</v>
      </c>
      <c r="E24" s="65" t="s">
        <v>52</v>
      </c>
      <c r="F24" s="65"/>
      <c r="G24" s="65"/>
      <c r="H24" s="151"/>
    </row>
    <row r="25" spans="1:26" ht="120">
      <c r="A25" s="191" t="s">
        <v>222</v>
      </c>
      <c r="B25" s="162" t="str">
        <f t="shared" si="0"/>
        <v>Existing Heating System
Capacity of Existing System
Efficiency of Existing System
Existing Heating &amp; DHW Controls</v>
      </c>
      <c r="C25" s="65"/>
      <c r="D25" s="81" t="str">
        <f t="shared" si="1"/>
        <v>Proposed Heat Pump
Efficiency of Heat Pump for Space Heating based on DEAP Heat Pump Tool
Efficiency of Heat Pump for Hot Water based on DEAP Heat Pump Tool
Type of Heat Emitter
kW of proposed Heat Pump
Proposed Heating and DHW Controls</v>
      </c>
      <c r="E25" s="65" t="s">
        <v>52</v>
      </c>
      <c r="F25" s="65"/>
      <c r="G25" s="65"/>
      <c r="H25" s="151"/>
    </row>
    <row r="26" spans="1:26">
      <c r="A26" s="191"/>
      <c r="B26" s="162" t="e">
        <f t="shared" si="0"/>
        <v>#N/A</v>
      </c>
      <c r="C26" s="65"/>
      <c r="D26" s="81" t="e">
        <f t="shared" si="1"/>
        <v>#N/A</v>
      </c>
      <c r="E26" s="65"/>
      <c r="F26" s="65"/>
      <c r="G26" s="65"/>
      <c r="H26" s="151"/>
    </row>
    <row r="27" spans="1:26">
      <c r="A27" s="191"/>
      <c r="B27" s="162" t="e">
        <f t="shared" si="0"/>
        <v>#N/A</v>
      </c>
      <c r="C27" s="65"/>
      <c r="D27" s="81" t="e">
        <f t="shared" si="1"/>
        <v>#N/A</v>
      </c>
      <c r="E27" s="65"/>
      <c r="F27" s="65"/>
      <c r="G27" s="65"/>
      <c r="H27" s="151"/>
    </row>
    <row r="28" spans="1:26">
      <c r="A28" s="191"/>
      <c r="B28" s="162" t="e">
        <f t="shared" si="0"/>
        <v>#N/A</v>
      </c>
      <c r="C28" s="65"/>
      <c r="D28" s="81" t="e">
        <f t="shared" si="1"/>
        <v>#N/A</v>
      </c>
      <c r="E28" s="65"/>
      <c r="F28" s="65"/>
      <c r="G28" s="65"/>
      <c r="H28" s="151"/>
    </row>
    <row r="29" spans="1:26">
      <c r="A29" s="191"/>
      <c r="B29" s="162" t="e">
        <f t="shared" si="0"/>
        <v>#N/A</v>
      </c>
      <c r="C29" s="65"/>
      <c r="D29" s="81" t="e">
        <f t="shared" si="1"/>
        <v>#N/A</v>
      </c>
      <c r="E29" s="65"/>
      <c r="F29" s="65"/>
      <c r="G29" s="65"/>
      <c r="H29" s="151"/>
    </row>
    <row r="30" spans="1:26">
      <c r="A30" s="191"/>
      <c r="B30" s="162" t="e">
        <f t="shared" si="0"/>
        <v>#N/A</v>
      </c>
      <c r="C30" s="65"/>
      <c r="D30" s="81" t="e">
        <f t="shared" si="1"/>
        <v>#N/A</v>
      </c>
      <c r="E30" s="65"/>
      <c r="F30" s="65"/>
      <c r="G30" s="65"/>
      <c r="H30" s="151"/>
      <c r="V30" s="28"/>
      <c r="W30" s="28"/>
      <c r="X30" s="28"/>
      <c r="Y30" s="28"/>
      <c r="Z30" s="28"/>
    </row>
    <row r="31" spans="1:26">
      <c r="A31" s="191"/>
      <c r="B31" s="162" t="e">
        <f t="shared" ref="B31:B33" si="2">VLOOKUP(A31,$M$1:$O$29,2,)</f>
        <v>#N/A</v>
      </c>
      <c r="C31" s="65"/>
      <c r="D31" s="81" t="e">
        <f t="shared" ref="D31:D33" si="3">VLOOKUP(A31,$M$1:$O$35,3,)</f>
        <v>#N/A</v>
      </c>
      <c r="E31" s="65"/>
      <c r="F31" s="65"/>
      <c r="G31" s="65"/>
      <c r="H31" s="151"/>
      <c r="V31" s="28"/>
      <c r="W31" s="28"/>
      <c r="X31" s="28"/>
      <c r="Y31" s="28"/>
      <c r="Z31" s="28"/>
    </row>
    <row r="32" spans="1:26">
      <c r="A32" s="191"/>
      <c r="B32" s="162" t="e">
        <f t="shared" si="2"/>
        <v>#N/A</v>
      </c>
      <c r="C32" s="65"/>
      <c r="D32" s="81" t="e">
        <f t="shared" si="3"/>
        <v>#N/A</v>
      </c>
      <c r="E32" s="65"/>
      <c r="F32" s="65"/>
      <c r="G32" s="65"/>
      <c r="H32" s="151"/>
      <c r="V32" s="28"/>
      <c r="W32" s="28"/>
      <c r="X32" s="28"/>
      <c r="Y32" s="28"/>
      <c r="Z32" s="28"/>
    </row>
    <row r="33" spans="1:28">
      <c r="A33" s="191"/>
      <c r="B33" s="162" t="e">
        <f t="shared" si="2"/>
        <v>#N/A</v>
      </c>
      <c r="C33" s="65"/>
      <c r="D33" s="81" t="e">
        <f t="shared" si="3"/>
        <v>#N/A</v>
      </c>
      <c r="E33" s="65"/>
      <c r="F33" s="65"/>
      <c r="G33" s="65"/>
      <c r="H33" s="151"/>
      <c r="V33" s="28"/>
      <c r="W33" s="28"/>
      <c r="X33" s="28"/>
      <c r="Y33" s="28"/>
      <c r="Z33" s="28"/>
    </row>
    <row r="34" spans="1:28">
      <c r="A34" s="191"/>
      <c r="B34" s="162" t="e">
        <f t="shared" si="0"/>
        <v>#N/A</v>
      </c>
      <c r="C34" s="65"/>
      <c r="D34" s="81" t="e">
        <f t="shared" si="1"/>
        <v>#N/A</v>
      </c>
      <c r="E34" s="65"/>
      <c r="F34" s="65"/>
      <c r="G34" s="65"/>
      <c r="H34" s="151"/>
      <c r="V34" s="28"/>
      <c r="W34" s="28"/>
      <c r="X34" s="28"/>
      <c r="Y34" s="28"/>
      <c r="Z34" s="28"/>
      <c r="AA34" s="28"/>
      <c r="AB34" s="28"/>
    </row>
    <row r="35" spans="1:28" s="28" customFormat="1">
      <c r="A35" s="191"/>
      <c r="B35" s="162" t="e">
        <f t="shared" si="0"/>
        <v>#N/A</v>
      </c>
      <c r="C35" s="65"/>
      <c r="D35" s="81" t="e">
        <f t="shared" si="1"/>
        <v>#N/A</v>
      </c>
      <c r="E35" s="65"/>
      <c r="F35" s="65"/>
      <c r="G35" s="65"/>
      <c r="H35" s="151"/>
      <c r="M35" s="50"/>
      <c r="N35" s="50"/>
      <c r="O35" s="50"/>
      <c r="V35" s="50"/>
      <c r="W35" s="50"/>
      <c r="X35" s="50"/>
      <c r="Y35" s="50"/>
      <c r="Z35" s="50"/>
    </row>
    <row r="36" spans="1:28" s="28" customFormat="1" ht="15.75" thickBot="1">
      <c r="A36" s="191"/>
      <c r="B36" s="162" t="e">
        <f t="shared" si="0"/>
        <v>#N/A</v>
      </c>
      <c r="C36" s="65"/>
      <c r="D36" s="81" t="e">
        <f t="shared" si="1"/>
        <v>#N/A</v>
      </c>
      <c r="E36" s="83"/>
      <c r="F36" s="83"/>
      <c r="G36" s="129"/>
      <c r="H36" s="152"/>
      <c r="V36" s="50"/>
      <c r="W36" s="50"/>
      <c r="X36" s="50"/>
      <c r="Y36" s="50"/>
      <c r="Z36" s="50"/>
      <c r="AA36" s="50"/>
      <c r="AB36" s="50"/>
    </row>
    <row r="37" spans="1:28" ht="15.75" thickBot="1">
      <c r="A37" s="84" t="s">
        <v>147</v>
      </c>
      <c r="B37" s="85"/>
      <c r="C37" s="85"/>
      <c r="D37" s="85"/>
      <c r="E37" s="86"/>
      <c r="F37" s="86"/>
      <c r="G37" s="127"/>
      <c r="H37" s="153">
        <f>SUM(H22:H36)</f>
        <v>0</v>
      </c>
      <c r="M37" s="28"/>
      <c r="N37" s="28"/>
      <c r="O37" s="28"/>
    </row>
    <row r="39" spans="1:28">
      <c r="A39" s="50" t="s">
        <v>52</v>
      </c>
    </row>
  </sheetData>
  <sheetProtection algorithmName="SHA-512" hashValue="Ib8hh0M8NUIXfRJTd9USytyer38hxTWKCCbakkG7eHmCDnM4x9VZJqLtSAHaM/03IhfMIPm4U/8fJM5jax/k4g==" saltValue="Mcs9TdnFyeQty5U5cCcPDQ=="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7">
      <formula1>$R$1:$R$8</formula1>
    </dataValidation>
    <dataValidation type="list" allowBlank="1" showInputMessage="1" showErrorMessage="1" sqref="B12">
      <formula1>$Q$1:$Q$4</formula1>
    </dataValidation>
    <dataValidation type="list" allowBlank="1" showInputMessage="1" showErrorMessage="1" sqref="B6">
      <formula1>Yr_Construction</formula1>
    </dataValidation>
    <dataValidation type="list" allowBlank="1" showInputMessage="1" showErrorMessage="1" sqref="B3">
      <formula1>Dwelling</formula1>
    </dataValidation>
    <dataValidation type="list" allowBlank="1" showInputMessage="1" showErrorMessage="1" sqref="B4">
      <formula1>proj_cat</formula1>
    </dataValidation>
    <dataValidation type="list" allowBlank="1" showInputMessage="1" showErrorMessage="1" sqref="A22:A36">
      <formula1>$M$2:$M$16</formula1>
    </dataValidation>
  </dataValidations>
  <pageMargins left="0.7" right="0.7" top="0.75" bottom="0.75" header="0.3" footer="0.3"/>
  <pageSetup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B39"/>
  <sheetViews>
    <sheetView topLeftCell="B1" zoomScale="90" zoomScaleNormal="90" workbookViewId="0">
      <selection activeCell="B3" sqref="B3"/>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42578125" customWidth="1"/>
    <col min="8" max="8" width="15.7109375" style="50" customWidth="1"/>
    <col min="9" max="26" width="7.7109375" hidden="1" customWidth="1"/>
    <col min="27" max="100" width="7.7109375" customWidth="1"/>
    <col min="16367" max="16384" width="2" customWidth="1"/>
  </cols>
  <sheetData>
    <row r="1" spans="1:28">
      <c r="M1" t="s">
        <v>159</v>
      </c>
      <c r="N1" t="s">
        <v>159</v>
      </c>
      <c r="O1" t="s">
        <v>159</v>
      </c>
      <c r="Q1" t="s">
        <v>159</v>
      </c>
      <c r="R1" t="s">
        <v>159</v>
      </c>
      <c r="V1" t="s">
        <v>159</v>
      </c>
      <c r="W1" s="34" t="s">
        <v>159</v>
      </c>
      <c r="X1" s="34" t="s">
        <v>159</v>
      </c>
    </row>
    <row r="2" spans="1:28" ht="21" customHeight="1" thickBot="1">
      <c r="M2" t="s">
        <v>192</v>
      </c>
      <c r="N2" s="34" t="s">
        <v>193</v>
      </c>
      <c r="O2" s="34" t="s">
        <v>194</v>
      </c>
      <c r="Q2" s="35" t="s">
        <v>195</v>
      </c>
      <c r="R2" s="35" t="s">
        <v>196</v>
      </c>
      <c r="V2" t="s">
        <v>197</v>
      </c>
      <c r="W2" s="34" t="s">
        <v>198</v>
      </c>
      <c r="X2" s="34" t="s">
        <v>199</v>
      </c>
    </row>
    <row r="3" spans="1:28" s="36" customFormat="1" ht="21" customHeight="1" thickBot="1">
      <c r="A3" s="110" t="s">
        <v>129</v>
      </c>
      <c r="B3" s="124"/>
      <c r="M3" t="s">
        <v>200</v>
      </c>
      <c r="N3" s="34" t="s">
        <v>193</v>
      </c>
      <c r="O3" s="34" t="s">
        <v>194</v>
      </c>
      <c r="Q3" s="37" t="s">
        <v>201</v>
      </c>
      <c r="R3" s="37" t="s">
        <v>202</v>
      </c>
      <c r="V3" t="s">
        <v>203</v>
      </c>
      <c r="W3" t="s">
        <v>204</v>
      </c>
      <c r="X3" t="s">
        <v>205</v>
      </c>
      <c r="Y3"/>
      <c r="Z3"/>
      <c r="AA3"/>
      <c r="AB3"/>
    </row>
    <row r="4" spans="1:28" ht="15.75" customHeight="1" thickBot="1">
      <c r="M4" s="38" t="s">
        <v>206</v>
      </c>
      <c r="N4" s="34" t="s">
        <v>193</v>
      </c>
      <c r="O4" s="34" t="s">
        <v>194</v>
      </c>
      <c r="Q4" s="35" t="s">
        <v>207</v>
      </c>
      <c r="R4" s="35" t="s">
        <v>208</v>
      </c>
    </row>
    <row r="5" spans="1:28" ht="18.600000000000001" customHeight="1">
      <c r="A5" s="115" t="s">
        <v>130</v>
      </c>
      <c r="B5" s="116"/>
      <c r="C5" s="39"/>
      <c r="D5" s="40"/>
      <c r="M5" t="s">
        <v>209</v>
      </c>
      <c r="N5" t="s">
        <v>210</v>
      </c>
      <c r="O5" s="34" t="s">
        <v>211</v>
      </c>
      <c r="P5" s="34"/>
      <c r="Q5" s="35"/>
      <c r="R5" s="35" t="s">
        <v>212</v>
      </c>
    </row>
    <row r="6" spans="1:28" ht="18.600000000000001" customHeight="1">
      <c r="A6" s="117" t="s">
        <v>131</v>
      </c>
      <c r="B6" s="118"/>
      <c r="C6" s="41"/>
      <c r="D6" s="42"/>
      <c r="M6" t="s">
        <v>213</v>
      </c>
      <c r="N6" t="s">
        <v>214</v>
      </c>
      <c r="O6" s="34" t="s">
        <v>215</v>
      </c>
      <c r="Q6" s="35"/>
      <c r="R6" s="35" t="s">
        <v>216</v>
      </c>
    </row>
    <row r="7" spans="1:28" ht="18.600000000000001" customHeight="1">
      <c r="A7" s="117" t="s">
        <v>217</v>
      </c>
      <c r="B7" s="119"/>
      <c r="C7" s="41"/>
      <c r="D7" s="42"/>
      <c r="M7" t="s">
        <v>218</v>
      </c>
      <c r="N7" s="34" t="s">
        <v>214</v>
      </c>
      <c r="O7" s="34" t="s">
        <v>219</v>
      </c>
      <c r="Q7" s="35"/>
      <c r="R7" s="35" t="s">
        <v>220</v>
      </c>
    </row>
    <row r="8" spans="1:28" ht="18.600000000000001" customHeight="1">
      <c r="A8" s="120" t="s">
        <v>221</v>
      </c>
      <c r="B8" s="119"/>
      <c r="C8" s="39"/>
      <c r="D8" s="40"/>
      <c r="M8" t="s">
        <v>222</v>
      </c>
      <c r="N8" s="34" t="s">
        <v>223</v>
      </c>
      <c r="O8" s="34" t="s">
        <v>224</v>
      </c>
      <c r="Q8" s="35"/>
      <c r="R8" s="35" t="s">
        <v>225</v>
      </c>
    </row>
    <row r="9" spans="1:28" ht="18.600000000000001" customHeight="1">
      <c r="A9" s="120" t="s">
        <v>133</v>
      </c>
      <c r="B9" s="119"/>
      <c r="C9" s="39"/>
      <c r="D9" s="40"/>
      <c r="M9" s="50" t="s">
        <v>226</v>
      </c>
      <c r="N9" s="28" t="s">
        <v>223</v>
      </c>
      <c r="O9" s="28" t="s">
        <v>227</v>
      </c>
      <c r="Q9" s="35"/>
      <c r="R9" s="35"/>
    </row>
    <row r="10" spans="1:28" ht="18.600000000000001" customHeight="1">
      <c r="A10" s="120" t="s">
        <v>134</v>
      </c>
      <c r="B10" s="119"/>
      <c r="C10" s="39"/>
      <c r="D10" s="40"/>
      <c r="I10" t="s">
        <v>52</v>
      </c>
      <c r="M10" t="s">
        <v>228</v>
      </c>
      <c r="N10" s="34" t="s">
        <v>198</v>
      </c>
      <c r="O10" s="34" t="s">
        <v>229</v>
      </c>
      <c r="Q10" s="35"/>
      <c r="R10" s="35"/>
    </row>
    <row r="11" spans="1:28" ht="18.600000000000001" customHeight="1">
      <c r="A11" s="120" t="s">
        <v>230</v>
      </c>
      <c r="B11" s="119"/>
      <c r="C11" s="39"/>
      <c r="D11" s="40"/>
      <c r="M11" t="s">
        <v>231</v>
      </c>
      <c r="N11" s="34" t="s">
        <v>198</v>
      </c>
      <c r="O11" s="34" t="s">
        <v>232</v>
      </c>
      <c r="Q11" s="35"/>
      <c r="R11" s="35"/>
    </row>
    <row r="12" spans="1:28" ht="18.600000000000001" customHeight="1">
      <c r="A12" s="120" t="s">
        <v>233</v>
      </c>
      <c r="B12" s="119"/>
      <c r="C12" s="507" t="s">
        <v>234</v>
      </c>
      <c r="D12" s="507"/>
      <c r="M12" t="s">
        <v>235</v>
      </c>
      <c r="N12" s="34" t="s">
        <v>159</v>
      </c>
      <c r="O12" s="34" t="s">
        <v>236</v>
      </c>
      <c r="Q12" s="35"/>
      <c r="R12" s="35"/>
    </row>
    <row r="13" spans="1:28" ht="18.600000000000001" customHeight="1">
      <c r="A13" s="120" t="s">
        <v>237</v>
      </c>
      <c r="B13" s="119"/>
      <c r="C13" s="507" t="s">
        <v>234</v>
      </c>
      <c r="D13" s="507"/>
      <c r="I13" t="s">
        <v>52</v>
      </c>
      <c r="M13" t="s">
        <v>238</v>
      </c>
      <c r="N13" t="s">
        <v>239</v>
      </c>
      <c r="O13" t="s">
        <v>261</v>
      </c>
      <c r="Q13" s="35"/>
      <c r="R13" s="35"/>
    </row>
    <row r="14" spans="1:28" ht="18.600000000000001" customHeight="1">
      <c r="A14" s="120" t="s">
        <v>241</v>
      </c>
      <c r="B14" s="119"/>
      <c r="C14" s="507" t="s">
        <v>234</v>
      </c>
      <c r="D14" s="507"/>
      <c r="M14" t="s">
        <v>242</v>
      </c>
      <c r="N14" t="s">
        <v>243</v>
      </c>
      <c r="O14" t="s">
        <v>244</v>
      </c>
    </row>
    <row r="15" spans="1:28" ht="18.600000000000001" customHeight="1">
      <c r="A15" s="117" t="s">
        <v>245</v>
      </c>
      <c r="B15" s="119"/>
      <c r="C15" s="507" t="s">
        <v>246</v>
      </c>
      <c r="D15" s="507"/>
      <c r="M15" t="s">
        <v>247</v>
      </c>
      <c r="N15" s="34" t="s">
        <v>159</v>
      </c>
      <c r="O15" s="34" t="s">
        <v>248</v>
      </c>
    </row>
    <row r="16" spans="1:28" ht="18.600000000000001" customHeight="1">
      <c r="A16" s="117" t="s">
        <v>249</v>
      </c>
      <c r="B16" s="121"/>
      <c r="C16" s="507"/>
      <c r="D16" s="507"/>
      <c r="E16" s="503"/>
      <c r="F16" s="503"/>
      <c r="G16" s="503"/>
      <c r="M16" t="s">
        <v>262</v>
      </c>
      <c r="N16" s="34"/>
      <c r="O16" s="34"/>
    </row>
    <row r="17" spans="1:24" ht="18.600000000000001" customHeight="1">
      <c r="A17" s="117" t="s">
        <v>250</v>
      </c>
      <c r="B17" s="121"/>
      <c r="C17" s="507" t="s">
        <v>251</v>
      </c>
      <c r="D17" s="507"/>
      <c r="E17" s="308"/>
      <c r="F17" s="308"/>
      <c r="G17" s="308"/>
      <c r="N17" s="34"/>
      <c r="O17" s="34"/>
    </row>
    <row r="18" spans="1:24" ht="18.600000000000001" customHeight="1" thickBot="1">
      <c r="A18" s="122" t="s">
        <v>252</v>
      </c>
      <c r="B18" s="248">
        <f>SUM(H37)</f>
        <v>0</v>
      </c>
      <c r="C18" s="12"/>
      <c r="D18" s="12"/>
      <c r="E18" s="308"/>
      <c r="F18" s="308"/>
      <c r="G18" s="308"/>
      <c r="N18" s="34"/>
      <c r="O18" s="34"/>
    </row>
    <row r="19" spans="1:24" ht="18.600000000000001" customHeight="1" thickBot="1">
      <c r="A19" s="11"/>
      <c r="B19" s="13"/>
      <c r="C19" s="11"/>
      <c r="D19" s="43"/>
      <c r="E19" s="11"/>
      <c r="F19" s="44"/>
      <c r="G19" s="44"/>
      <c r="H19" s="49"/>
    </row>
    <row r="20" spans="1:24" ht="66.75" customHeight="1" thickBot="1">
      <c r="A20" s="499" t="s">
        <v>253</v>
      </c>
      <c r="B20" s="500"/>
      <c r="C20" s="500"/>
      <c r="D20" s="500"/>
      <c r="E20" s="500"/>
      <c r="F20" s="500"/>
      <c r="G20" s="500"/>
      <c r="H20" s="501"/>
    </row>
    <row r="21" spans="1:24" ht="74.25" customHeight="1">
      <c r="A21" s="154" t="s">
        <v>254</v>
      </c>
      <c r="B21" s="146" t="s">
        <v>255</v>
      </c>
      <c r="C21" s="147" t="s">
        <v>256</v>
      </c>
      <c r="D21" s="146" t="s">
        <v>255</v>
      </c>
      <c r="E21" s="148" t="s">
        <v>257</v>
      </c>
      <c r="F21" s="148" t="s">
        <v>258</v>
      </c>
      <c r="G21" s="148" t="s">
        <v>259</v>
      </c>
      <c r="H21" s="292" t="s">
        <v>260</v>
      </c>
    </row>
    <row r="22" spans="1:24">
      <c r="A22" s="130"/>
      <c r="B22" s="71" t="e">
        <f>VLOOKUP(A22,$M$1:$O$36,2,)</f>
        <v>#N/A</v>
      </c>
      <c r="C22" s="9"/>
      <c r="D22" s="71" t="e">
        <f>VLOOKUP(A22,$M$1:$O$36,3,)</f>
        <v>#N/A</v>
      </c>
      <c r="E22" s="9"/>
      <c r="F22" s="9"/>
      <c r="G22" s="4"/>
      <c r="H22" s="283"/>
      <c r="O22" s="34"/>
    </row>
    <row r="23" spans="1:24">
      <c r="A23" s="130"/>
      <c r="B23" s="71" t="e">
        <f t="shared" ref="B23:B31" si="0">VLOOKUP(A23,$M$1:$O$36,2,)</f>
        <v>#N/A</v>
      </c>
      <c r="C23" s="9"/>
      <c r="D23" s="71" t="e">
        <f>VLOOKUP(A23,$M$1:$O$36,3,)</f>
        <v>#N/A</v>
      </c>
      <c r="E23" s="9"/>
      <c r="F23" s="9"/>
      <c r="G23" s="4"/>
      <c r="H23" s="134"/>
      <c r="N23" s="34"/>
      <c r="O23" s="34"/>
    </row>
    <row r="24" spans="1:24">
      <c r="A24" s="130"/>
      <c r="B24" s="71" t="e">
        <f t="shared" si="0"/>
        <v>#N/A</v>
      </c>
      <c r="C24" s="9"/>
      <c r="D24" s="71" t="e">
        <f t="shared" ref="D24:D31" si="1">VLOOKUP(A24,$M$1:$O$36,3,)</f>
        <v>#N/A</v>
      </c>
      <c r="E24" s="9"/>
      <c r="F24" s="9"/>
      <c r="G24" s="4"/>
      <c r="H24" s="134"/>
      <c r="N24" s="34"/>
      <c r="O24" s="34"/>
    </row>
    <row r="25" spans="1:24">
      <c r="A25" s="130"/>
      <c r="B25" s="71" t="e">
        <f t="shared" si="0"/>
        <v>#N/A</v>
      </c>
      <c r="C25" s="9"/>
      <c r="D25" s="71" t="e">
        <f t="shared" si="1"/>
        <v>#N/A</v>
      </c>
      <c r="E25" s="9"/>
      <c r="F25" s="9"/>
      <c r="G25" s="4"/>
      <c r="H25" s="134"/>
      <c r="N25" s="34"/>
      <c r="O25" s="34"/>
    </row>
    <row r="26" spans="1:24">
      <c r="A26" s="130"/>
      <c r="B26" s="71" t="e">
        <f t="shared" si="0"/>
        <v>#N/A</v>
      </c>
      <c r="C26" s="9"/>
      <c r="D26" s="71" t="e">
        <f t="shared" si="1"/>
        <v>#N/A</v>
      </c>
      <c r="E26" s="9"/>
      <c r="F26" s="9"/>
      <c r="G26" s="4"/>
      <c r="H26" s="134"/>
      <c r="N26" s="34"/>
      <c r="O26" s="34"/>
    </row>
    <row r="27" spans="1:24">
      <c r="A27" s="130"/>
      <c r="B27" s="71" t="e">
        <f t="shared" si="0"/>
        <v>#N/A</v>
      </c>
      <c r="C27" s="9"/>
      <c r="D27" s="71" t="e">
        <f t="shared" si="1"/>
        <v>#N/A</v>
      </c>
      <c r="E27" s="9"/>
      <c r="F27" s="9"/>
      <c r="G27" s="4"/>
      <c r="H27" s="134"/>
      <c r="N27" s="34"/>
      <c r="O27" s="34"/>
    </row>
    <row r="28" spans="1:24">
      <c r="A28" s="130"/>
      <c r="B28" s="71" t="e">
        <f t="shared" si="0"/>
        <v>#N/A</v>
      </c>
      <c r="C28" s="9"/>
      <c r="D28" s="71" t="e">
        <f t="shared" si="1"/>
        <v>#N/A</v>
      </c>
      <c r="E28" s="9"/>
      <c r="F28" s="9"/>
      <c r="G28" s="4"/>
      <c r="H28" s="134"/>
      <c r="N28" s="34"/>
      <c r="O28" s="34"/>
    </row>
    <row r="29" spans="1:24">
      <c r="A29" s="130"/>
      <c r="B29" s="71" t="e">
        <f t="shared" si="0"/>
        <v>#N/A</v>
      </c>
      <c r="C29" s="9"/>
      <c r="D29" s="71" t="e">
        <f t="shared" si="1"/>
        <v>#N/A</v>
      </c>
      <c r="E29" s="9"/>
      <c r="F29" s="9"/>
      <c r="G29" s="4"/>
      <c r="H29" s="134"/>
      <c r="N29" s="34"/>
      <c r="O29" s="34"/>
    </row>
    <row r="30" spans="1:24">
      <c r="A30" s="130"/>
      <c r="B30" s="71" t="e">
        <f t="shared" si="0"/>
        <v>#N/A</v>
      </c>
      <c r="C30" s="9"/>
      <c r="D30" s="71" t="e">
        <f t="shared" si="1"/>
        <v>#N/A</v>
      </c>
      <c r="E30" s="9"/>
      <c r="F30" s="9"/>
      <c r="G30" s="4"/>
      <c r="H30" s="134"/>
      <c r="N30" s="34"/>
      <c r="O30" s="34"/>
    </row>
    <row r="31" spans="1:24">
      <c r="A31" s="130"/>
      <c r="B31" s="71" t="e">
        <f t="shared" si="0"/>
        <v>#N/A</v>
      </c>
      <c r="C31" s="9"/>
      <c r="D31" s="71" t="e">
        <f t="shared" si="1"/>
        <v>#N/A</v>
      </c>
      <c r="E31" s="9"/>
      <c r="F31" s="9"/>
      <c r="G31" s="4"/>
      <c r="H31" s="134"/>
      <c r="N31" s="34"/>
      <c r="O31" s="34"/>
    </row>
    <row r="32" spans="1:24">
      <c r="A32" s="130"/>
      <c r="B32" s="71" t="e">
        <f>VLOOKUP(A32,$M$1:$O$36,2,)</f>
        <v>#N/A</v>
      </c>
      <c r="C32" s="9"/>
      <c r="D32" s="71" t="e">
        <f>VLOOKUP(A32,$M$1:$O$36,3,)</f>
        <v>#N/A</v>
      </c>
      <c r="E32" s="9"/>
      <c r="F32" s="9"/>
      <c r="G32" s="4"/>
      <c r="H32" s="134"/>
      <c r="V32" s="34"/>
      <c r="W32" s="34"/>
      <c r="X32" s="34"/>
    </row>
    <row r="33" spans="1:28">
      <c r="A33" s="130"/>
      <c r="B33" s="71" t="e">
        <f>VLOOKUP(A33,$M$1:$O$36,2,)</f>
        <v>#N/A</v>
      </c>
      <c r="C33" s="9"/>
      <c r="D33" s="71" t="e">
        <f>VLOOKUP(A33,$M$1:$O$36,3,)</f>
        <v>#N/A</v>
      </c>
      <c r="E33" s="9"/>
      <c r="F33" s="9"/>
      <c r="G33" s="4"/>
      <c r="H33" s="134"/>
      <c r="V33" s="34"/>
      <c r="W33" s="34"/>
      <c r="X33" s="34"/>
    </row>
    <row r="34" spans="1:28">
      <c r="A34" s="130"/>
      <c r="B34" s="71" t="e">
        <f>VLOOKUP(A34,$M$1:$O$36,2,)</f>
        <v>#N/A</v>
      </c>
      <c r="C34" s="9"/>
      <c r="D34" s="71" t="e">
        <f>VLOOKUP(A34,$M$1:$O$36,3,)</f>
        <v>#N/A</v>
      </c>
      <c r="E34" s="9"/>
      <c r="F34" s="9"/>
      <c r="G34" s="4"/>
      <c r="H34" s="134"/>
      <c r="V34" s="34"/>
      <c r="W34" s="34"/>
      <c r="X34" s="34"/>
      <c r="Y34" s="34"/>
      <c r="Z34" s="34"/>
      <c r="AA34" s="34"/>
      <c r="AB34" s="34"/>
    </row>
    <row r="35" spans="1:28" s="34" customFormat="1">
      <c r="A35" s="130"/>
      <c r="B35" s="71" t="e">
        <f>VLOOKUP(A35,$M$1:$O$36,2,)</f>
        <v>#N/A</v>
      </c>
      <c r="C35" s="9"/>
      <c r="D35" s="71" t="e">
        <f>VLOOKUP(A35,$M$1:$O$36,3,)</f>
        <v>#N/A</v>
      </c>
      <c r="E35" s="9"/>
      <c r="F35" s="9"/>
      <c r="G35" s="9"/>
      <c r="H35" s="297"/>
      <c r="M35"/>
      <c r="N35"/>
      <c r="O35"/>
      <c r="V35"/>
      <c r="W35"/>
      <c r="X35"/>
    </row>
    <row r="36" spans="1:28" s="34" customFormat="1" ht="15.75" thickBot="1">
      <c r="A36" s="130"/>
      <c r="B36" s="71" t="e">
        <f>VLOOKUP(A36,$M$1:$O$36,2,)</f>
        <v>#N/A</v>
      </c>
      <c r="C36" s="9"/>
      <c r="D36" s="71" t="e">
        <f>VLOOKUP(A36,$M$1:$O$36,3,)</f>
        <v>#N/A</v>
      </c>
      <c r="E36" s="10"/>
      <c r="F36" s="10"/>
      <c r="G36" s="128"/>
      <c r="H36" s="155"/>
      <c r="M36"/>
      <c r="N36"/>
      <c r="O36"/>
      <c r="V36"/>
      <c r="W36"/>
      <c r="X36"/>
      <c r="Y36"/>
      <c r="Z36"/>
      <c r="AA36"/>
      <c r="AB36"/>
    </row>
    <row r="37" spans="1:28" ht="15.75" thickBot="1">
      <c r="A37" s="45" t="s">
        <v>147</v>
      </c>
      <c r="B37" s="46"/>
      <c r="C37" s="46"/>
      <c r="D37" s="46"/>
      <c r="E37" s="47"/>
      <c r="F37" s="47"/>
      <c r="G37" s="48"/>
      <c r="H37" s="156">
        <f>SUM(H22:H36)</f>
        <v>0</v>
      </c>
      <c r="M37" s="34"/>
      <c r="N37" s="34"/>
      <c r="O37" s="34"/>
    </row>
    <row r="38" spans="1:28">
      <c r="M38" s="34"/>
      <c r="N38" s="34"/>
      <c r="O38" s="34"/>
    </row>
    <row r="39" spans="1:28">
      <c r="A39" t="s">
        <v>52</v>
      </c>
    </row>
  </sheetData>
  <sheetProtection algorithmName="SHA-512" hashValue="ysVJ8ZoVKTGSZ8ErTootZuLv1u1Udc5xEm661PJNJWVIApJIvilgbvNHTxeF/fwF6kNSBRbSZWpRIoQqgAYYng==" saltValue="+Dk/vHmNqd9cPNMfoiipVw=="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4">
      <formula1>proj_cat</formula1>
    </dataValidation>
    <dataValidation type="list" allowBlank="1" showInputMessage="1" showErrorMessage="1" sqref="B3">
      <formula1>Dwelling</formula1>
    </dataValidation>
    <dataValidation type="list" allowBlank="1" showInputMessage="1" showErrorMessage="1" sqref="B6">
      <formula1>Yr_Construction</formula1>
    </dataValidation>
    <dataValidation type="list" allowBlank="1" showInputMessage="1" showErrorMessage="1" sqref="B12">
      <formula1>$Q$1:$Q$4</formula1>
    </dataValidation>
    <dataValidation type="list" allowBlank="1" showInputMessage="1" showErrorMessage="1" sqref="B7">
      <formula1>$R$1:$R$8</formula1>
    </dataValidation>
    <dataValidation type="list" allowBlank="1" showInputMessage="1" showErrorMessage="1" sqref="A22:A36">
      <formula1>$M$2:$M$16</formula1>
    </dataValidation>
  </dataValidations>
  <pageMargins left="0.7" right="0.7" top="0.75" bottom="0.75" header="0.3" footer="0.3"/>
  <pageSetup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C40"/>
  <sheetViews>
    <sheetView zoomScale="90" zoomScaleNormal="90" workbookViewId="0">
      <selection activeCell="A26" sqref="A26"/>
    </sheetView>
  </sheetViews>
  <sheetFormatPr defaultColWidth="7.7109375" defaultRowHeight="15"/>
  <cols>
    <col min="1" max="1" width="39.7109375" style="50" customWidth="1"/>
    <col min="2" max="2" width="47.28515625" style="50" customWidth="1"/>
    <col min="3" max="3" width="27.42578125" style="50" customWidth="1"/>
    <col min="4" max="4" width="42.5703125" style="50" customWidth="1"/>
    <col min="5" max="5" width="22.5703125" style="50" customWidth="1"/>
    <col min="6" max="6" width="15.7109375" style="50" customWidth="1"/>
    <col min="7" max="7" width="22.42578125" style="50" customWidth="1"/>
    <col min="8" max="8" width="15.7109375" style="135" customWidth="1"/>
    <col min="9" max="26" width="7.7109375" style="50" hidden="1" customWidth="1"/>
    <col min="27" max="41" width="7.7109375" style="50" customWidth="1"/>
    <col min="42" max="16366" width="7.7109375" style="50"/>
    <col min="16367" max="16384" width="2" style="50" customWidth="1"/>
  </cols>
  <sheetData>
    <row r="1" spans="1:29">
      <c r="M1" s="50" t="s">
        <v>159</v>
      </c>
      <c r="N1" s="50" t="s">
        <v>159</v>
      </c>
      <c r="O1" s="50" t="s">
        <v>159</v>
      </c>
      <c r="Q1" s="50" t="s">
        <v>159</v>
      </c>
      <c r="R1" s="50" t="s">
        <v>159</v>
      </c>
      <c r="V1" s="50" t="s">
        <v>159</v>
      </c>
      <c r="W1" s="28" t="s">
        <v>159</v>
      </c>
      <c r="X1" s="28" t="s">
        <v>159</v>
      </c>
    </row>
    <row r="2" spans="1:29" ht="21" customHeight="1" thickBot="1">
      <c r="M2" t="s">
        <v>192</v>
      </c>
      <c r="N2" s="34" t="s">
        <v>193</v>
      </c>
      <c r="O2" s="34" t="s">
        <v>194</v>
      </c>
      <c r="Q2" s="72" t="s">
        <v>195</v>
      </c>
      <c r="R2" s="72" t="s">
        <v>196</v>
      </c>
      <c r="V2" s="50" t="s">
        <v>197</v>
      </c>
      <c r="W2" s="28" t="s">
        <v>198</v>
      </c>
      <c r="X2" s="28" t="s">
        <v>199</v>
      </c>
    </row>
    <row r="3" spans="1:29" s="36" customFormat="1" ht="21" customHeight="1" thickBot="1">
      <c r="A3" s="125" t="s">
        <v>129</v>
      </c>
      <c r="B3" s="123"/>
      <c r="H3" s="132"/>
      <c r="I3" s="323"/>
      <c r="M3" t="s">
        <v>200</v>
      </c>
      <c r="N3" s="34" t="s">
        <v>193</v>
      </c>
      <c r="O3" s="34" t="s">
        <v>194</v>
      </c>
      <c r="Q3" s="37" t="s">
        <v>201</v>
      </c>
      <c r="R3" s="37" t="s">
        <v>202</v>
      </c>
      <c r="V3" s="50" t="s">
        <v>203</v>
      </c>
      <c r="W3" s="50" t="s">
        <v>204</v>
      </c>
      <c r="X3" s="50" t="s">
        <v>205</v>
      </c>
      <c r="Y3" s="50"/>
      <c r="Z3" s="50"/>
      <c r="AA3" s="50"/>
      <c r="AB3" s="50"/>
      <c r="AC3" s="50"/>
    </row>
    <row r="4" spans="1:29" ht="15.75" customHeight="1" thickBot="1">
      <c r="M4" s="38" t="s">
        <v>206</v>
      </c>
      <c r="N4" s="34" t="s">
        <v>193</v>
      </c>
      <c r="O4" s="34" t="s">
        <v>194</v>
      </c>
      <c r="Q4" s="72" t="s">
        <v>207</v>
      </c>
      <c r="R4" s="72" t="s">
        <v>208</v>
      </c>
    </row>
    <row r="5" spans="1:29" ht="18.600000000000001" customHeight="1">
      <c r="A5" s="111" t="s">
        <v>130</v>
      </c>
      <c r="B5" s="98"/>
      <c r="C5" s="73"/>
      <c r="D5" s="74"/>
      <c r="M5" t="s">
        <v>209</v>
      </c>
      <c r="N5" t="s">
        <v>210</v>
      </c>
      <c r="O5" s="34" t="s">
        <v>211</v>
      </c>
      <c r="P5" s="28"/>
      <c r="Q5" s="72"/>
      <c r="R5" s="72" t="s">
        <v>212</v>
      </c>
    </row>
    <row r="6" spans="1:29" ht="18.600000000000001" customHeight="1">
      <c r="A6" s="112" t="s">
        <v>131</v>
      </c>
      <c r="B6" s="99"/>
      <c r="C6" s="75"/>
      <c r="D6" s="76"/>
      <c r="M6" t="s">
        <v>213</v>
      </c>
      <c r="N6" t="s">
        <v>214</v>
      </c>
      <c r="O6" s="34" t="s">
        <v>215</v>
      </c>
      <c r="Q6" s="72"/>
      <c r="R6" s="72" t="s">
        <v>216</v>
      </c>
    </row>
    <row r="7" spans="1:29" ht="18.600000000000001" customHeight="1">
      <c r="A7" s="112" t="s">
        <v>217</v>
      </c>
      <c r="B7" s="100"/>
      <c r="C7" s="75"/>
      <c r="D7" s="76"/>
      <c r="M7" t="s">
        <v>218</v>
      </c>
      <c r="N7" s="34" t="s">
        <v>214</v>
      </c>
      <c r="O7" s="34" t="s">
        <v>219</v>
      </c>
      <c r="Q7" s="72"/>
      <c r="R7" s="72" t="s">
        <v>220</v>
      </c>
    </row>
    <row r="8" spans="1:29" ht="18.600000000000001" customHeight="1">
      <c r="A8" s="113" t="s">
        <v>221</v>
      </c>
      <c r="B8" s="100"/>
      <c r="C8" s="73"/>
      <c r="D8" s="74"/>
      <c r="M8" t="s">
        <v>222</v>
      </c>
      <c r="N8" s="34" t="s">
        <v>223</v>
      </c>
      <c r="O8" s="34" t="s">
        <v>224</v>
      </c>
      <c r="Q8" s="72"/>
      <c r="R8" s="72" t="s">
        <v>225</v>
      </c>
    </row>
    <row r="9" spans="1:29" ht="18.600000000000001" customHeight="1">
      <c r="A9" s="113" t="s">
        <v>133</v>
      </c>
      <c r="B9" s="100"/>
      <c r="C9" s="73"/>
      <c r="D9" s="74"/>
      <c r="M9" s="50" t="s">
        <v>226</v>
      </c>
      <c r="N9" s="28" t="s">
        <v>223</v>
      </c>
      <c r="O9" s="28" t="s">
        <v>227</v>
      </c>
      <c r="Q9" s="72"/>
      <c r="R9" s="72"/>
    </row>
    <row r="10" spans="1:29" ht="18.600000000000001" customHeight="1">
      <c r="A10" s="113" t="s">
        <v>134</v>
      </c>
      <c r="B10" s="100"/>
      <c r="C10" s="73"/>
      <c r="D10" s="74"/>
      <c r="I10" s="50" t="s">
        <v>52</v>
      </c>
      <c r="M10" t="s">
        <v>228</v>
      </c>
      <c r="N10" s="34" t="s">
        <v>198</v>
      </c>
      <c r="O10" s="34" t="s">
        <v>229</v>
      </c>
      <c r="Q10" s="72"/>
      <c r="R10" s="72"/>
    </row>
    <row r="11" spans="1:29" ht="18.600000000000001" customHeight="1">
      <c r="A11" s="113" t="s">
        <v>230</v>
      </c>
      <c r="B11" s="100"/>
      <c r="C11" s="73"/>
      <c r="D11" s="74"/>
      <c r="M11" t="s">
        <v>231</v>
      </c>
      <c r="N11" s="34" t="s">
        <v>198</v>
      </c>
      <c r="O11" s="34" t="s">
        <v>232</v>
      </c>
      <c r="Q11" s="72"/>
      <c r="R11" s="72"/>
    </row>
    <row r="12" spans="1:29" ht="18.600000000000001" customHeight="1">
      <c r="A12" s="113" t="s">
        <v>233</v>
      </c>
      <c r="B12" s="100"/>
      <c r="C12" s="508" t="s">
        <v>234</v>
      </c>
      <c r="D12" s="502"/>
      <c r="M12" t="s">
        <v>235</v>
      </c>
      <c r="N12" s="34" t="s">
        <v>159</v>
      </c>
      <c r="O12" s="34" t="s">
        <v>236</v>
      </c>
      <c r="Q12" s="72"/>
      <c r="R12" s="72"/>
    </row>
    <row r="13" spans="1:29" ht="18.600000000000001" customHeight="1">
      <c r="A13" s="113" t="s">
        <v>237</v>
      </c>
      <c r="B13" s="100"/>
      <c r="C13" s="508" t="s">
        <v>234</v>
      </c>
      <c r="D13" s="502"/>
      <c r="I13" s="50" t="s">
        <v>52</v>
      </c>
      <c r="M13" t="s">
        <v>238</v>
      </c>
      <c r="N13" t="s">
        <v>239</v>
      </c>
      <c r="O13" t="s">
        <v>261</v>
      </c>
      <c r="Q13" s="72"/>
      <c r="R13" s="72"/>
    </row>
    <row r="14" spans="1:29" ht="18.600000000000001" customHeight="1">
      <c r="A14" s="113" t="s">
        <v>241</v>
      </c>
      <c r="B14" s="100"/>
      <c r="C14" s="508" t="s">
        <v>234</v>
      </c>
      <c r="D14" s="502"/>
      <c r="M14" t="s">
        <v>242</v>
      </c>
      <c r="N14" t="s">
        <v>243</v>
      </c>
      <c r="O14" t="s">
        <v>244</v>
      </c>
    </row>
    <row r="15" spans="1:29" ht="18.600000000000001" customHeight="1">
      <c r="A15" s="112" t="s">
        <v>245</v>
      </c>
      <c r="B15" s="100"/>
      <c r="C15" s="508" t="s">
        <v>246</v>
      </c>
      <c r="D15" s="502"/>
      <c r="M15" t="s">
        <v>247</v>
      </c>
      <c r="N15" s="34" t="s">
        <v>159</v>
      </c>
      <c r="O15" s="34" t="s">
        <v>248</v>
      </c>
    </row>
    <row r="16" spans="1:29" ht="18.600000000000001" customHeight="1">
      <c r="A16" s="112" t="s">
        <v>249</v>
      </c>
      <c r="B16" s="101"/>
      <c r="C16" s="508"/>
      <c r="D16" s="502"/>
      <c r="E16" s="503"/>
      <c r="F16" s="503"/>
      <c r="G16" s="503"/>
      <c r="M16" t="s">
        <v>262</v>
      </c>
      <c r="N16" s="34"/>
      <c r="O16" s="34"/>
    </row>
    <row r="17" spans="1:15" ht="18.600000000000001" customHeight="1">
      <c r="A17" s="112" t="s">
        <v>250</v>
      </c>
      <c r="B17" s="101"/>
      <c r="C17" s="508" t="s">
        <v>251</v>
      </c>
      <c r="D17" s="502"/>
      <c r="E17" s="308"/>
      <c r="F17" s="308"/>
      <c r="G17" s="308"/>
      <c r="N17" s="28"/>
      <c r="O17" s="28"/>
    </row>
    <row r="18" spans="1:15" ht="18.600000000000001" customHeight="1" thickBot="1">
      <c r="A18" s="114" t="s">
        <v>252</v>
      </c>
      <c r="B18" s="247">
        <f>SUM(H37)</f>
        <v>0</v>
      </c>
      <c r="C18" s="77"/>
      <c r="D18" s="77"/>
      <c r="E18" s="308"/>
      <c r="F18" s="308"/>
      <c r="G18" s="308"/>
      <c r="N18" s="28"/>
      <c r="O18" s="28"/>
    </row>
    <row r="19" spans="1:15" ht="18.600000000000001" customHeight="1" thickBot="1">
      <c r="A19" s="49"/>
      <c r="B19" s="126"/>
      <c r="C19" s="49"/>
      <c r="D19" s="79"/>
      <c r="E19" s="49"/>
      <c r="F19" s="44"/>
      <c r="G19" s="44"/>
      <c r="H19" s="136"/>
    </row>
    <row r="20" spans="1:15" ht="66.75" customHeight="1" thickBot="1">
      <c r="A20" s="499" t="s">
        <v>253</v>
      </c>
      <c r="B20" s="500"/>
      <c r="C20" s="500"/>
      <c r="D20" s="500"/>
      <c r="E20" s="500"/>
      <c r="F20" s="500"/>
      <c r="G20" s="500"/>
      <c r="H20" s="501"/>
    </row>
    <row r="21" spans="1:15" ht="90" customHeight="1">
      <c r="A21" s="146" t="s">
        <v>254</v>
      </c>
      <c r="B21" s="146" t="s">
        <v>255</v>
      </c>
      <c r="C21" s="147" t="s">
        <v>256</v>
      </c>
      <c r="D21" s="146" t="s">
        <v>255</v>
      </c>
      <c r="E21" s="148" t="s">
        <v>257</v>
      </c>
      <c r="F21" s="148" t="s">
        <v>258</v>
      </c>
      <c r="G21" s="148" t="s">
        <v>259</v>
      </c>
      <c r="H21" s="149" t="s">
        <v>260</v>
      </c>
    </row>
    <row r="22" spans="1:15">
      <c r="A22" s="80"/>
      <c r="B22" s="81" t="e">
        <f t="shared" ref="B22:B36" si="0">VLOOKUP(A22,$M$1:$O$36,2,)</f>
        <v>#N/A</v>
      </c>
      <c r="C22" s="65"/>
      <c r="D22" s="81" t="e">
        <f t="shared" ref="D22:D36" si="1">VLOOKUP(A22,$M$1:$O$36,3,)</f>
        <v>#N/A</v>
      </c>
      <c r="E22" s="65"/>
      <c r="F22" s="65"/>
      <c r="G22" s="53"/>
      <c r="H22" s="283"/>
      <c r="O22" s="28"/>
    </row>
    <row r="23" spans="1:15">
      <c r="A23" s="80"/>
      <c r="B23" s="81" t="e">
        <f t="shared" si="0"/>
        <v>#N/A</v>
      </c>
      <c r="C23" s="65"/>
      <c r="D23" s="81" t="e">
        <f t="shared" si="1"/>
        <v>#N/A</v>
      </c>
      <c r="E23" s="65"/>
      <c r="F23" s="65"/>
      <c r="G23" s="82"/>
      <c r="H23" s="137"/>
      <c r="N23" s="28"/>
      <c r="O23" s="28"/>
    </row>
    <row r="24" spans="1:15">
      <c r="A24" s="80"/>
      <c r="B24" s="81" t="e">
        <f t="shared" si="0"/>
        <v>#N/A</v>
      </c>
      <c r="C24" s="65"/>
      <c r="D24" s="81" t="e">
        <f t="shared" si="1"/>
        <v>#N/A</v>
      </c>
      <c r="E24" s="65"/>
      <c r="F24" s="65"/>
      <c r="G24" s="53"/>
      <c r="H24" s="137"/>
      <c r="N24" s="28"/>
      <c r="O24" s="28"/>
    </row>
    <row r="25" spans="1:15">
      <c r="A25" s="80"/>
      <c r="B25" s="81" t="e">
        <f t="shared" si="0"/>
        <v>#N/A</v>
      </c>
      <c r="C25" s="65"/>
      <c r="D25" s="81" t="e">
        <f t="shared" si="1"/>
        <v>#N/A</v>
      </c>
      <c r="E25" s="65"/>
      <c r="F25" s="65"/>
      <c r="G25" s="53"/>
      <c r="H25" s="137"/>
    </row>
    <row r="26" spans="1:15">
      <c r="A26" s="80"/>
      <c r="B26" s="81" t="e">
        <f t="shared" ref="B26:B28" si="2">VLOOKUP(A26,$M$1:$O$36,2,)</f>
        <v>#N/A</v>
      </c>
      <c r="C26" s="65"/>
      <c r="D26" s="81" t="e">
        <f t="shared" ref="D26:D28" si="3">VLOOKUP(A26,$M$1:$O$36,3,)</f>
        <v>#N/A</v>
      </c>
      <c r="E26" s="65"/>
      <c r="F26" s="65"/>
      <c r="G26" s="53"/>
      <c r="H26" s="137"/>
    </row>
    <row r="27" spans="1:15">
      <c r="A27" s="80"/>
      <c r="B27" s="81" t="e">
        <f t="shared" si="2"/>
        <v>#N/A</v>
      </c>
      <c r="C27" s="65"/>
      <c r="D27" s="81" t="e">
        <f t="shared" si="3"/>
        <v>#N/A</v>
      </c>
      <c r="E27" s="65"/>
      <c r="F27" s="65"/>
      <c r="G27" s="53"/>
      <c r="H27" s="137"/>
    </row>
    <row r="28" spans="1:15">
      <c r="A28" s="80"/>
      <c r="B28" s="81" t="e">
        <f t="shared" si="2"/>
        <v>#N/A</v>
      </c>
      <c r="C28" s="65"/>
      <c r="D28" s="81" t="e">
        <f t="shared" si="3"/>
        <v>#N/A</v>
      </c>
      <c r="E28" s="65"/>
      <c r="F28" s="65"/>
      <c r="G28" s="53"/>
      <c r="H28" s="137"/>
    </row>
    <row r="29" spans="1:15">
      <c r="A29" s="185"/>
      <c r="B29" s="81" t="e">
        <f t="shared" si="0"/>
        <v>#N/A</v>
      </c>
      <c r="C29" s="65"/>
      <c r="D29" s="81" t="e">
        <f t="shared" si="1"/>
        <v>#N/A</v>
      </c>
      <c r="E29" s="65"/>
      <c r="F29" s="65"/>
      <c r="G29" s="53"/>
      <c r="H29" s="137"/>
    </row>
    <row r="30" spans="1:15">
      <c r="A30" s="185"/>
      <c r="B30" s="81" t="e">
        <f t="shared" si="0"/>
        <v>#N/A</v>
      </c>
      <c r="C30" s="65"/>
      <c r="D30" s="81" t="e">
        <f t="shared" si="1"/>
        <v>#N/A</v>
      </c>
      <c r="E30" s="65"/>
      <c r="F30" s="65"/>
      <c r="G30" s="53"/>
      <c r="H30" s="137"/>
    </row>
    <row r="31" spans="1:15">
      <c r="A31" s="185"/>
      <c r="B31" s="81" t="e">
        <f t="shared" si="0"/>
        <v>#N/A</v>
      </c>
      <c r="C31" s="65"/>
      <c r="D31" s="81" t="e">
        <f t="shared" si="1"/>
        <v>#N/A</v>
      </c>
      <c r="E31" s="65"/>
      <c r="F31" s="65"/>
      <c r="G31" s="53"/>
      <c r="H31" s="137"/>
    </row>
    <row r="32" spans="1:15">
      <c r="A32" s="185"/>
      <c r="B32" s="81" t="e">
        <f t="shared" si="0"/>
        <v>#N/A</v>
      </c>
      <c r="C32" s="65"/>
      <c r="D32" s="81" t="e">
        <f t="shared" si="1"/>
        <v>#N/A</v>
      </c>
      <c r="E32" s="65"/>
      <c r="F32" s="65"/>
      <c r="G32" s="53"/>
      <c r="H32" s="137"/>
    </row>
    <row r="33" spans="1:29">
      <c r="A33" s="80"/>
      <c r="B33" s="81" t="e">
        <f t="shared" si="0"/>
        <v>#N/A</v>
      </c>
      <c r="C33" s="65"/>
      <c r="D33" s="81" t="e">
        <f t="shared" si="1"/>
        <v>#N/A</v>
      </c>
      <c r="E33" s="65"/>
      <c r="F33" s="65"/>
      <c r="G33" s="53"/>
      <c r="H33" s="137"/>
      <c r="V33" s="28"/>
      <c r="W33" s="28"/>
      <c r="X33" s="28"/>
    </row>
    <row r="34" spans="1:29">
      <c r="A34" s="80"/>
      <c r="B34" s="81" t="e">
        <f t="shared" si="0"/>
        <v>#N/A</v>
      </c>
      <c r="C34" s="65"/>
      <c r="D34" s="81" t="e">
        <f t="shared" si="1"/>
        <v>#N/A</v>
      </c>
      <c r="E34" s="65"/>
      <c r="F34" s="65"/>
      <c r="G34" s="53"/>
      <c r="H34" s="137"/>
      <c r="V34" s="28"/>
      <c r="W34" s="28"/>
      <c r="X34" s="28"/>
      <c r="Y34" s="28"/>
      <c r="Z34" s="28"/>
      <c r="AA34" s="28"/>
      <c r="AB34" s="28"/>
      <c r="AC34" s="28"/>
    </row>
    <row r="35" spans="1:29" s="28" customFormat="1">
      <c r="A35" s="80"/>
      <c r="B35" s="81" t="e">
        <f t="shared" si="0"/>
        <v>#N/A</v>
      </c>
      <c r="C35" s="65"/>
      <c r="D35" s="81" t="e">
        <f t="shared" si="1"/>
        <v>#N/A</v>
      </c>
      <c r="E35" s="65"/>
      <c r="F35" s="65"/>
      <c r="G35" s="65"/>
      <c r="H35" s="138"/>
      <c r="M35" s="50"/>
      <c r="N35" s="50"/>
      <c r="O35" s="50"/>
      <c r="V35" s="50"/>
      <c r="W35" s="50"/>
      <c r="X35" s="50"/>
    </row>
    <row r="36" spans="1:29" s="28" customFormat="1" ht="15.75" thickBot="1">
      <c r="A36" s="80"/>
      <c r="B36" s="81" t="e">
        <f t="shared" si="0"/>
        <v>#N/A</v>
      </c>
      <c r="C36" s="65"/>
      <c r="D36" s="81" t="e">
        <f t="shared" si="1"/>
        <v>#N/A</v>
      </c>
      <c r="E36" s="83"/>
      <c r="F36" s="83"/>
      <c r="G36" s="83"/>
      <c r="H36" s="139"/>
      <c r="M36" s="50"/>
      <c r="N36" s="50"/>
      <c r="O36" s="50"/>
      <c r="V36" s="50"/>
      <c r="W36" s="50"/>
      <c r="X36" s="50"/>
      <c r="Y36" s="50"/>
      <c r="Z36" s="50"/>
      <c r="AA36" s="50"/>
      <c r="AB36" s="50"/>
      <c r="AC36" s="50"/>
    </row>
    <row r="37" spans="1:29" ht="15.75" thickBot="1">
      <c r="A37" s="84" t="s">
        <v>147</v>
      </c>
      <c r="B37" s="85"/>
      <c r="C37" s="85"/>
      <c r="D37" s="85"/>
      <c r="E37" s="86"/>
      <c r="F37" s="86"/>
      <c r="G37" s="86"/>
      <c r="H37" s="140">
        <f>SUM(H22:H36)</f>
        <v>0</v>
      </c>
      <c r="M37" s="28"/>
      <c r="N37" s="28"/>
      <c r="O37" s="28"/>
    </row>
    <row r="38" spans="1:29">
      <c r="M38" s="28"/>
      <c r="N38" s="28"/>
      <c r="O38" s="28"/>
    </row>
    <row r="40" spans="1:29">
      <c r="A40" s="50" t="s">
        <v>52</v>
      </c>
    </row>
  </sheetData>
  <sheetProtection algorithmName="SHA-512" hashValue="aU7oalx1byE/b+urlkCNAJB/9uNSszhzkHa7rkzsDH2iBJHgh4jsZDONn1HXPilrlf6vGuNstsG7bjHMVF16pw==" saltValue="IsMSRkDo8mMI/E1aOjeMNQ=="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7">
      <formula1>$R$1:$R$8</formula1>
    </dataValidation>
    <dataValidation type="list" allowBlank="1" showInputMessage="1" showErrorMessage="1" sqref="B12">
      <formula1>$Q$1:$Q$4</formula1>
    </dataValidation>
    <dataValidation type="list" allowBlank="1" showInputMessage="1" showErrorMessage="1" sqref="B6">
      <formula1>Yr_Construction</formula1>
    </dataValidation>
    <dataValidation type="list" allowBlank="1" showInputMessage="1" showErrorMessage="1" sqref="B3">
      <formula1>Dwelling</formula1>
    </dataValidation>
    <dataValidation type="list" allowBlank="1" showInputMessage="1" showErrorMessage="1" sqref="B4">
      <formula1>proj_cat</formula1>
    </dataValidation>
    <dataValidation type="list" allowBlank="1" showInputMessage="1" showErrorMessage="1" sqref="A22:A36">
      <formula1>$M$2:$M$16</formula1>
    </dataValidation>
  </dataValidations>
  <pageMargins left="0.7" right="0.7" top="0.75" bottom="0.75" header="0.3" footer="0.3"/>
  <pageSetup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Z38"/>
  <sheetViews>
    <sheetView topLeftCell="B1" zoomScale="90" zoomScaleNormal="90" workbookViewId="0">
      <selection activeCell="B16" sqref="B16"/>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42578125" customWidth="1"/>
    <col min="8" max="8" width="15.7109375" customWidth="1"/>
    <col min="9" max="26" width="7.7109375" hidden="1" customWidth="1"/>
    <col min="27" max="40" width="7.7109375" customWidth="1"/>
    <col min="16367" max="16384" width="2" customWidth="1"/>
  </cols>
  <sheetData>
    <row r="1" spans="1:26">
      <c r="M1" t="s">
        <v>159</v>
      </c>
      <c r="N1" t="s">
        <v>159</v>
      </c>
      <c r="O1" t="s">
        <v>159</v>
      </c>
      <c r="Q1" t="s">
        <v>159</v>
      </c>
      <c r="R1" t="s">
        <v>159</v>
      </c>
      <c r="V1" t="s">
        <v>159</v>
      </c>
      <c r="W1" s="34" t="s">
        <v>159</v>
      </c>
      <c r="X1" s="34" t="s">
        <v>159</v>
      </c>
    </row>
    <row r="2" spans="1:26" ht="21" customHeight="1" thickBot="1">
      <c r="M2" t="s">
        <v>192</v>
      </c>
      <c r="N2" s="34" t="s">
        <v>193</v>
      </c>
      <c r="O2" s="34" t="s">
        <v>194</v>
      </c>
      <c r="Q2" s="35" t="s">
        <v>195</v>
      </c>
      <c r="R2" s="35" t="s">
        <v>196</v>
      </c>
      <c r="V2" t="s">
        <v>197</v>
      </c>
      <c r="W2" s="34" t="s">
        <v>198</v>
      </c>
      <c r="X2" s="34" t="s">
        <v>199</v>
      </c>
    </row>
    <row r="3" spans="1:26" s="36" customFormat="1" ht="21" customHeight="1" thickBot="1">
      <c r="A3" s="125" t="s">
        <v>129</v>
      </c>
      <c r="B3" s="123"/>
      <c r="M3" t="s">
        <v>200</v>
      </c>
      <c r="N3" s="34" t="s">
        <v>193</v>
      </c>
      <c r="O3" s="34" t="s">
        <v>194</v>
      </c>
      <c r="Q3" s="37" t="s">
        <v>201</v>
      </c>
      <c r="R3" s="37" t="s">
        <v>202</v>
      </c>
      <c r="V3" t="s">
        <v>203</v>
      </c>
      <c r="W3" t="s">
        <v>204</v>
      </c>
      <c r="X3" t="s">
        <v>205</v>
      </c>
      <c r="Y3"/>
      <c r="Z3"/>
    </row>
    <row r="4" spans="1:26" ht="15.75" customHeight="1" thickBot="1">
      <c r="A4" s="50"/>
      <c r="B4" s="50"/>
      <c r="M4" s="38" t="s">
        <v>206</v>
      </c>
      <c r="N4" s="34" t="s">
        <v>193</v>
      </c>
      <c r="O4" s="34" t="s">
        <v>194</v>
      </c>
      <c r="Q4" s="35" t="s">
        <v>207</v>
      </c>
      <c r="R4" s="35" t="s">
        <v>208</v>
      </c>
    </row>
    <row r="5" spans="1:26" ht="18.600000000000001" customHeight="1">
      <c r="A5" s="111" t="s">
        <v>130</v>
      </c>
      <c r="B5" s="98"/>
      <c r="C5" s="39"/>
      <c r="D5" s="40"/>
      <c r="M5" t="s">
        <v>209</v>
      </c>
      <c r="N5" t="s">
        <v>210</v>
      </c>
      <c r="O5" s="34" t="s">
        <v>211</v>
      </c>
      <c r="P5" s="34"/>
      <c r="Q5" s="35"/>
      <c r="R5" s="35" t="s">
        <v>212</v>
      </c>
    </row>
    <row r="6" spans="1:26" ht="18.600000000000001" customHeight="1">
      <c r="A6" s="112" t="s">
        <v>131</v>
      </c>
      <c r="B6" s="99"/>
      <c r="C6" s="41"/>
      <c r="D6" s="42"/>
      <c r="M6" t="s">
        <v>213</v>
      </c>
      <c r="N6" t="s">
        <v>214</v>
      </c>
      <c r="O6" s="34" t="s">
        <v>215</v>
      </c>
      <c r="Q6" s="35"/>
      <c r="R6" s="35" t="s">
        <v>216</v>
      </c>
    </row>
    <row r="7" spans="1:26" ht="18.600000000000001" customHeight="1">
      <c r="A7" s="112" t="s">
        <v>217</v>
      </c>
      <c r="B7" s="100"/>
      <c r="C7" s="41"/>
      <c r="D7" s="42"/>
      <c r="M7" t="s">
        <v>218</v>
      </c>
      <c r="N7" s="34" t="s">
        <v>214</v>
      </c>
      <c r="O7" s="34" t="s">
        <v>219</v>
      </c>
      <c r="Q7" s="35"/>
      <c r="R7" s="35" t="s">
        <v>220</v>
      </c>
    </row>
    <row r="8" spans="1:26" ht="18.600000000000001" customHeight="1">
      <c r="A8" s="113" t="s">
        <v>221</v>
      </c>
      <c r="B8" s="100"/>
      <c r="C8" s="39"/>
      <c r="D8" s="40"/>
      <c r="M8" t="s">
        <v>222</v>
      </c>
      <c r="N8" s="34" t="s">
        <v>223</v>
      </c>
      <c r="O8" s="34" t="s">
        <v>224</v>
      </c>
      <c r="Q8" s="35"/>
      <c r="R8" s="35" t="s">
        <v>225</v>
      </c>
    </row>
    <row r="9" spans="1:26" ht="18.600000000000001" customHeight="1">
      <c r="A9" s="113" t="s">
        <v>133</v>
      </c>
      <c r="B9" s="100"/>
      <c r="C9" s="39"/>
      <c r="D9" s="40"/>
      <c r="M9" s="50" t="s">
        <v>226</v>
      </c>
      <c r="N9" s="28" t="s">
        <v>223</v>
      </c>
      <c r="O9" s="28" t="s">
        <v>227</v>
      </c>
      <c r="Q9" s="35"/>
      <c r="R9" s="35"/>
    </row>
    <row r="10" spans="1:26" ht="18.600000000000001" customHeight="1">
      <c r="A10" s="113" t="s">
        <v>134</v>
      </c>
      <c r="B10" s="100"/>
      <c r="C10" s="39"/>
      <c r="D10" s="40"/>
      <c r="I10" t="s">
        <v>52</v>
      </c>
      <c r="M10" t="s">
        <v>228</v>
      </c>
      <c r="N10" s="34" t="s">
        <v>198</v>
      </c>
      <c r="O10" s="34" t="s">
        <v>229</v>
      </c>
      <c r="Q10" s="35"/>
      <c r="R10" s="35"/>
    </row>
    <row r="11" spans="1:26" ht="18.600000000000001" customHeight="1">
      <c r="A11" s="113" t="s">
        <v>230</v>
      </c>
      <c r="B11" s="100"/>
      <c r="C11" s="39"/>
      <c r="D11" s="40"/>
      <c r="M11" t="s">
        <v>231</v>
      </c>
      <c r="N11" s="34" t="s">
        <v>198</v>
      </c>
      <c r="O11" s="34" t="s">
        <v>232</v>
      </c>
      <c r="Q11" s="35"/>
      <c r="R11" s="35"/>
    </row>
    <row r="12" spans="1:26" ht="18.600000000000001" customHeight="1">
      <c r="A12" s="113" t="s">
        <v>233</v>
      </c>
      <c r="B12" s="100"/>
      <c r="C12" s="509" t="s">
        <v>234</v>
      </c>
      <c r="D12" s="507"/>
      <c r="M12" t="s">
        <v>235</v>
      </c>
      <c r="N12" s="34" t="s">
        <v>159</v>
      </c>
      <c r="O12" s="34" t="s">
        <v>236</v>
      </c>
      <c r="Q12" s="35"/>
      <c r="R12" s="35"/>
    </row>
    <row r="13" spans="1:26" ht="18.600000000000001" customHeight="1">
      <c r="A13" s="113" t="s">
        <v>237</v>
      </c>
      <c r="B13" s="100"/>
      <c r="C13" s="509" t="s">
        <v>234</v>
      </c>
      <c r="D13" s="507"/>
      <c r="I13" t="s">
        <v>52</v>
      </c>
      <c r="M13" t="s">
        <v>238</v>
      </c>
      <c r="N13" t="s">
        <v>239</v>
      </c>
      <c r="O13" t="s">
        <v>261</v>
      </c>
      <c r="Q13" s="35"/>
      <c r="R13" s="35"/>
    </row>
    <row r="14" spans="1:26" ht="18.600000000000001" customHeight="1">
      <c r="A14" s="113" t="s">
        <v>241</v>
      </c>
      <c r="B14" s="100"/>
      <c r="C14" s="509" t="s">
        <v>234</v>
      </c>
      <c r="D14" s="507"/>
      <c r="M14" t="s">
        <v>242</v>
      </c>
      <c r="N14" t="s">
        <v>243</v>
      </c>
      <c r="O14" t="s">
        <v>244</v>
      </c>
    </row>
    <row r="15" spans="1:26" ht="18.600000000000001" customHeight="1">
      <c r="A15" s="112" t="s">
        <v>245</v>
      </c>
      <c r="B15" s="100"/>
      <c r="C15" s="509" t="s">
        <v>246</v>
      </c>
      <c r="D15" s="507"/>
      <c r="M15" t="s">
        <v>247</v>
      </c>
      <c r="N15" s="34" t="s">
        <v>159</v>
      </c>
      <c r="O15" s="34" t="s">
        <v>248</v>
      </c>
    </row>
    <row r="16" spans="1:26" ht="18.600000000000001" customHeight="1">
      <c r="A16" s="112" t="s">
        <v>249</v>
      </c>
      <c r="B16" s="101"/>
      <c r="C16" s="509"/>
      <c r="D16" s="507"/>
      <c r="E16" s="503"/>
      <c r="F16" s="503"/>
      <c r="G16" s="503"/>
      <c r="M16" t="s">
        <v>262</v>
      </c>
      <c r="N16" s="34"/>
      <c r="O16" s="34"/>
    </row>
    <row r="17" spans="1:15" ht="18.600000000000001" customHeight="1">
      <c r="A17" s="112" t="s">
        <v>250</v>
      </c>
      <c r="B17" s="101"/>
      <c r="C17" s="509" t="s">
        <v>251</v>
      </c>
      <c r="D17" s="507"/>
      <c r="E17" s="308"/>
      <c r="F17" s="308"/>
      <c r="G17" s="308"/>
      <c r="N17" s="34"/>
      <c r="O17" s="34"/>
    </row>
    <row r="18" spans="1:15" ht="18.600000000000001" customHeight="1" thickBot="1">
      <c r="A18" s="114" t="s">
        <v>252</v>
      </c>
      <c r="B18" s="247">
        <f>SUM(H37)</f>
        <v>0</v>
      </c>
      <c r="C18" s="12"/>
      <c r="D18" s="12"/>
      <c r="E18" s="308"/>
      <c r="F18" s="308"/>
      <c r="G18" s="308"/>
      <c r="N18" s="34"/>
      <c r="O18" s="34"/>
    </row>
    <row r="19" spans="1:15" ht="18.600000000000001" customHeight="1" thickBot="1">
      <c r="A19" s="11"/>
      <c r="B19" s="13"/>
      <c r="C19" s="11"/>
      <c r="D19" s="43"/>
      <c r="E19" s="11"/>
      <c r="F19" s="44"/>
      <c r="G19" s="44"/>
      <c r="H19" s="11"/>
    </row>
    <row r="20" spans="1:15" ht="66.75" customHeight="1" thickBot="1">
      <c r="A20" s="499" t="s">
        <v>253</v>
      </c>
      <c r="B20" s="500"/>
      <c r="C20" s="500"/>
      <c r="D20" s="500"/>
      <c r="E20" s="500"/>
      <c r="F20" s="500"/>
      <c r="G20" s="500"/>
      <c r="H20" s="501"/>
    </row>
    <row r="21" spans="1:15" ht="74.25" customHeight="1">
      <c r="A21" s="146" t="s">
        <v>254</v>
      </c>
      <c r="B21" s="146" t="s">
        <v>255</v>
      </c>
      <c r="C21" s="147" t="s">
        <v>256</v>
      </c>
      <c r="D21" s="146" t="s">
        <v>255</v>
      </c>
      <c r="E21" s="148" t="s">
        <v>257</v>
      </c>
      <c r="F21" s="148" t="s">
        <v>258</v>
      </c>
      <c r="G21" s="148" t="s">
        <v>259</v>
      </c>
      <c r="H21" s="149" t="s">
        <v>260</v>
      </c>
    </row>
    <row r="22" spans="1:15">
      <c r="A22" s="141"/>
      <c r="B22" s="81" t="e">
        <f t="shared" ref="B22:B36" si="0">VLOOKUP(A22,$M$1:$O$36,2,)</f>
        <v>#N/A</v>
      </c>
      <c r="C22" s="65"/>
      <c r="D22" s="81" t="e">
        <f t="shared" ref="D22:D36" si="1">VLOOKUP(A22,$M$1:$O$36,3,)</f>
        <v>#N/A</v>
      </c>
      <c r="E22" s="65"/>
      <c r="F22" s="65"/>
      <c r="G22" s="53"/>
      <c r="H22" s="283"/>
      <c r="O22" s="34"/>
    </row>
    <row r="23" spans="1:15">
      <c r="A23" s="141"/>
      <c r="B23" s="81" t="e">
        <f t="shared" si="0"/>
        <v>#N/A</v>
      </c>
      <c r="C23" s="65"/>
      <c r="D23" s="81" t="e">
        <f t="shared" si="1"/>
        <v>#N/A</v>
      </c>
      <c r="E23" s="65"/>
      <c r="F23" s="65"/>
      <c r="G23" s="82"/>
      <c r="H23" s="142"/>
      <c r="N23" s="34"/>
      <c r="O23" s="34"/>
    </row>
    <row r="24" spans="1:15">
      <c r="A24" s="141"/>
      <c r="B24" s="81" t="e">
        <f t="shared" si="0"/>
        <v>#N/A</v>
      </c>
      <c r="C24" s="65"/>
      <c r="D24" s="81" t="e">
        <f t="shared" si="1"/>
        <v>#N/A</v>
      </c>
      <c r="E24" s="65"/>
      <c r="F24" s="65"/>
      <c r="G24" s="53"/>
      <c r="H24" s="142"/>
      <c r="N24" s="34"/>
      <c r="O24" s="34"/>
    </row>
    <row r="25" spans="1:15">
      <c r="A25" s="141"/>
      <c r="B25" s="81" t="e">
        <f t="shared" si="0"/>
        <v>#N/A</v>
      </c>
      <c r="C25" s="65"/>
      <c r="D25" s="81" t="e">
        <f t="shared" si="1"/>
        <v>#N/A</v>
      </c>
      <c r="E25" s="65"/>
      <c r="F25" s="65"/>
      <c r="G25" s="53"/>
      <c r="H25" s="142"/>
    </row>
    <row r="26" spans="1:15">
      <c r="A26" s="141"/>
      <c r="B26" s="81" t="e">
        <f t="shared" ref="B26:B29" si="2">VLOOKUP(A26,$M$1:$O$36,2,)</f>
        <v>#N/A</v>
      </c>
      <c r="C26" s="65"/>
      <c r="D26" s="81" t="e">
        <f t="shared" ref="D26:D29" si="3">VLOOKUP(A26,$M$1:$O$36,3,)</f>
        <v>#N/A</v>
      </c>
      <c r="E26" s="65"/>
      <c r="F26" s="65"/>
      <c r="G26" s="53"/>
      <c r="H26" s="142"/>
    </row>
    <row r="27" spans="1:15">
      <c r="A27" s="141"/>
      <c r="B27" s="81" t="e">
        <f t="shared" si="2"/>
        <v>#N/A</v>
      </c>
      <c r="C27" s="65"/>
      <c r="D27" s="81" t="e">
        <f t="shared" si="3"/>
        <v>#N/A</v>
      </c>
      <c r="E27" s="65"/>
      <c r="F27" s="65"/>
      <c r="G27" s="53"/>
      <c r="H27" s="142"/>
    </row>
    <row r="28" spans="1:15">
      <c r="A28" s="141"/>
      <c r="B28" s="81" t="e">
        <f t="shared" si="2"/>
        <v>#N/A</v>
      </c>
      <c r="C28" s="65"/>
      <c r="D28" s="81" t="e">
        <f t="shared" si="3"/>
        <v>#N/A</v>
      </c>
      <c r="E28" s="65"/>
      <c r="F28" s="65"/>
      <c r="G28" s="53"/>
      <c r="H28" s="142"/>
    </row>
    <row r="29" spans="1:15">
      <c r="A29" s="141"/>
      <c r="B29" s="81" t="e">
        <f t="shared" si="2"/>
        <v>#N/A</v>
      </c>
      <c r="C29" s="65"/>
      <c r="D29" s="81" t="e">
        <f t="shared" si="3"/>
        <v>#N/A</v>
      </c>
      <c r="E29" s="65"/>
      <c r="F29" s="65"/>
      <c r="G29" s="53"/>
      <c r="H29" s="142"/>
    </row>
    <row r="30" spans="1:15">
      <c r="A30" s="141"/>
      <c r="B30" s="81" t="e">
        <f t="shared" si="0"/>
        <v>#N/A</v>
      </c>
      <c r="C30" s="65"/>
      <c r="D30" s="81" t="e">
        <f t="shared" si="1"/>
        <v>#N/A</v>
      </c>
      <c r="E30" s="65"/>
      <c r="F30" s="65"/>
      <c r="G30" s="53"/>
      <c r="H30" s="142"/>
    </row>
    <row r="31" spans="1:15">
      <c r="A31" s="141"/>
      <c r="B31" s="81" t="e">
        <f t="shared" si="0"/>
        <v>#N/A</v>
      </c>
      <c r="C31" s="65"/>
      <c r="D31" s="81" t="e">
        <f t="shared" si="1"/>
        <v>#N/A</v>
      </c>
      <c r="E31" s="65"/>
      <c r="F31" s="65"/>
      <c r="G31" s="53"/>
      <c r="H31" s="142"/>
    </row>
    <row r="32" spans="1:15">
      <c r="A32" s="141"/>
      <c r="B32" s="81" t="e">
        <f t="shared" si="0"/>
        <v>#N/A</v>
      </c>
      <c r="C32" s="65"/>
      <c r="D32" s="81" t="e">
        <f t="shared" si="1"/>
        <v>#N/A</v>
      </c>
      <c r="E32" s="65"/>
      <c r="F32" s="65"/>
      <c r="G32" s="53"/>
      <c r="H32" s="142"/>
    </row>
    <row r="33" spans="1:26">
      <c r="A33" s="141"/>
      <c r="B33" s="81" t="e">
        <f t="shared" si="0"/>
        <v>#N/A</v>
      </c>
      <c r="C33" s="65"/>
      <c r="D33" s="81" t="e">
        <f t="shared" si="1"/>
        <v>#N/A</v>
      </c>
      <c r="E33" s="65"/>
      <c r="F33" s="65"/>
      <c r="G33" s="53"/>
      <c r="H33" s="142"/>
      <c r="V33" s="34"/>
      <c r="W33" s="34"/>
      <c r="X33" s="34"/>
    </row>
    <row r="34" spans="1:26">
      <c r="A34" s="141"/>
      <c r="B34" s="81" t="e">
        <f t="shared" si="0"/>
        <v>#N/A</v>
      </c>
      <c r="C34" s="65"/>
      <c r="D34" s="81" t="e">
        <f t="shared" si="1"/>
        <v>#N/A</v>
      </c>
      <c r="E34" s="65"/>
      <c r="F34" s="65"/>
      <c r="G34" s="53"/>
      <c r="H34" s="142"/>
      <c r="V34" s="34"/>
      <c r="W34" s="34"/>
      <c r="X34" s="34"/>
      <c r="Y34" s="34"/>
      <c r="Z34" s="34"/>
    </row>
    <row r="35" spans="1:26" s="34" customFormat="1">
      <c r="A35" s="141"/>
      <c r="B35" s="81" t="e">
        <f t="shared" si="0"/>
        <v>#N/A</v>
      </c>
      <c r="C35" s="65"/>
      <c r="D35" s="81" t="e">
        <f t="shared" si="1"/>
        <v>#N/A</v>
      </c>
      <c r="E35" s="65"/>
      <c r="F35" s="65"/>
      <c r="G35" s="65"/>
      <c r="H35" s="143"/>
      <c r="M35"/>
      <c r="N35"/>
      <c r="O35"/>
      <c r="V35"/>
      <c r="W35"/>
      <c r="X35"/>
    </row>
    <row r="36" spans="1:26" s="34" customFormat="1" ht="15.75" thickBot="1">
      <c r="A36" s="141"/>
      <c r="B36" s="81" t="e">
        <f t="shared" si="0"/>
        <v>#N/A</v>
      </c>
      <c r="C36" s="65"/>
      <c r="D36" s="81" t="e">
        <f t="shared" si="1"/>
        <v>#N/A</v>
      </c>
      <c r="E36" s="83"/>
      <c r="F36" s="83"/>
      <c r="G36" s="129"/>
      <c r="H36" s="144"/>
      <c r="M36"/>
      <c r="N36"/>
      <c r="O36"/>
      <c r="V36"/>
      <c r="W36"/>
      <c r="X36"/>
      <c r="Y36"/>
      <c r="Z36"/>
    </row>
    <row r="37" spans="1:26" ht="15.75" thickBot="1">
      <c r="A37" s="84" t="s">
        <v>147</v>
      </c>
      <c r="B37" s="85"/>
      <c r="C37" s="85"/>
      <c r="D37" s="85"/>
      <c r="E37" s="86"/>
      <c r="F37" s="86"/>
      <c r="G37" s="127"/>
      <c r="H37" s="145">
        <f>SUM(H22:H36)</f>
        <v>0</v>
      </c>
      <c r="M37" s="34"/>
      <c r="N37" s="34"/>
      <c r="O37" s="34"/>
    </row>
    <row r="38" spans="1:26">
      <c r="A38" t="s">
        <v>52</v>
      </c>
      <c r="M38" s="34"/>
      <c r="N38" s="34"/>
      <c r="O38" s="34"/>
    </row>
  </sheetData>
  <sheetProtection algorithmName="SHA-512" hashValue="vjJG9x7DVXNqS5hH0lR1ScgHcSdypafk/GqqItmo4opTw21cfMdMTmbpKPzRAZYQxgKgS6CQkx70d01m/ypsGg==" saltValue="wL7sE+nwzAUR6KUk4tEjow=="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4">
      <formula1>proj_cat</formula1>
    </dataValidation>
    <dataValidation type="list" allowBlank="1" showInputMessage="1" showErrorMessage="1" sqref="B3">
      <formula1>Dwelling</formula1>
    </dataValidation>
    <dataValidation type="list" allowBlank="1" showInputMessage="1" showErrorMessage="1" sqref="B6">
      <formula1>Yr_Construction</formula1>
    </dataValidation>
    <dataValidation type="list" allowBlank="1" showInputMessage="1" showErrorMessage="1" sqref="B12">
      <formula1>$Q$1:$Q$4</formula1>
    </dataValidation>
    <dataValidation type="list" allowBlank="1" showInputMessage="1" showErrorMessage="1" sqref="B7">
      <formula1>$R$1:$R$8</formula1>
    </dataValidation>
    <dataValidation type="list" allowBlank="1" showInputMessage="1" showErrorMessage="1" sqref="A22:A36">
      <formula1>$M$2:$M$16</formula1>
    </dataValidation>
  </dataValidations>
  <pageMargins left="0.7" right="0.7" top="0.75" bottom="0.75" header="0.3" footer="0.3"/>
  <pageSetup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A38"/>
  <sheetViews>
    <sheetView topLeftCell="B1" zoomScale="90" zoomScaleNormal="90" workbookViewId="0">
      <selection activeCell="B3" sqref="B3"/>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85546875" customWidth="1"/>
    <col min="8" max="8" width="15.7109375" style="131" customWidth="1"/>
    <col min="9" max="26" width="7.7109375" hidden="1" customWidth="1"/>
    <col min="27" max="37" width="7.7109375" customWidth="1"/>
    <col min="16367" max="16384" width="2" customWidth="1"/>
  </cols>
  <sheetData>
    <row r="1" spans="1:27">
      <c r="M1" t="s">
        <v>159</v>
      </c>
      <c r="N1" t="s">
        <v>159</v>
      </c>
      <c r="O1" t="s">
        <v>159</v>
      </c>
      <c r="Q1" t="s">
        <v>159</v>
      </c>
      <c r="R1" t="s">
        <v>159</v>
      </c>
      <c r="V1" t="s">
        <v>159</v>
      </c>
      <c r="W1" s="34" t="s">
        <v>159</v>
      </c>
      <c r="X1" s="34" t="s">
        <v>159</v>
      </c>
    </row>
    <row r="2" spans="1:27" ht="21" customHeight="1" thickBot="1">
      <c r="M2" t="s">
        <v>192</v>
      </c>
      <c r="N2" s="34" t="s">
        <v>193</v>
      </c>
      <c r="O2" s="34" t="s">
        <v>194</v>
      </c>
      <c r="Q2" s="35" t="s">
        <v>195</v>
      </c>
      <c r="R2" s="35" t="s">
        <v>196</v>
      </c>
      <c r="V2" t="s">
        <v>197</v>
      </c>
      <c r="W2" s="34" t="s">
        <v>198</v>
      </c>
      <c r="X2" s="34" t="s">
        <v>199</v>
      </c>
    </row>
    <row r="3" spans="1:27" s="36" customFormat="1" ht="21" customHeight="1" thickBot="1">
      <c r="A3" s="125" t="s">
        <v>129</v>
      </c>
      <c r="B3" s="123"/>
      <c r="H3" s="132"/>
      <c r="M3" t="s">
        <v>200</v>
      </c>
      <c r="N3" s="34" t="s">
        <v>193</v>
      </c>
      <c r="O3" s="34" t="s">
        <v>194</v>
      </c>
      <c r="Q3" s="37" t="s">
        <v>201</v>
      </c>
      <c r="R3" s="37" t="s">
        <v>202</v>
      </c>
      <c r="V3" t="s">
        <v>203</v>
      </c>
      <c r="W3" t="s">
        <v>204</v>
      </c>
      <c r="X3" t="s">
        <v>205</v>
      </c>
      <c r="Y3"/>
      <c r="Z3"/>
      <c r="AA3"/>
    </row>
    <row r="4" spans="1:27" ht="15.75" customHeight="1" thickBot="1">
      <c r="A4" s="50"/>
      <c r="B4" s="50"/>
      <c r="M4" s="38" t="s">
        <v>206</v>
      </c>
      <c r="N4" s="34" t="s">
        <v>193</v>
      </c>
      <c r="O4" s="34" t="s">
        <v>194</v>
      </c>
      <c r="Q4" s="35" t="s">
        <v>207</v>
      </c>
      <c r="R4" s="35" t="s">
        <v>208</v>
      </c>
    </row>
    <row r="5" spans="1:27" ht="18.600000000000001" customHeight="1">
      <c r="A5" s="111" t="s">
        <v>130</v>
      </c>
      <c r="B5" s="98"/>
      <c r="C5" s="39"/>
      <c r="D5" s="40"/>
      <c r="M5" t="s">
        <v>209</v>
      </c>
      <c r="N5" t="s">
        <v>210</v>
      </c>
      <c r="O5" s="34" t="s">
        <v>211</v>
      </c>
      <c r="P5" s="34"/>
      <c r="Q5" s="35"/>
      <c r="R5" s="35" t="s">
        <v>212</v>
      </c>
    </row>
    <row r="6" spans="1:27" ht="18.600000000000001" customHeight="1">
      <c r="A6" s="112" t="s">
        <v>131</v>
      </c>
      <c r="B6" s="99"/>
      <c r="C6" s="41"/>
      <c r="D6" s="42"/>
      <c r="M6" t="s">
        <v>213</v>
      </c>
      <c r="N6" t="s">
        <v>214</v>
      </c>
      <c r="O6" s="34" t="s">
        <v>215</v>
      </c>
      <c r="Q6" s="35"/>
      <c r="R6" s="35" t="s">
        <v>216</v>
      </c>
    </row>
    <row r="7" spans="1:27" ht="18.600000000000001" customHeight="1">
      <c r="A7" s="112" t="s">
        <v>217</v>
      </c>
      <c r="B7" s="100"/>
      <c r="C7" s="41"/>
      <c r="D7" s="42"/>
      <c r="M7" t="s">
        <v>218</v>
      </c>
      <c r="N7" s="34" t="s">
        <v>214</v>
      </c>
      <c r="O7" s="34" t="s">
        <v>219</v>
      </c>
      <c r="Q7" s="35"/>
      <c r="R7" s="35" t="s">
        <v>220</v>
      </c>
    </row>
    <row r="8" spans="1:27" ht="18.600000000000001" customHeight="1">
      <c r="A8" s="113" t="s">
        <v>221</v>
      </c>
      <c r="B8" s="100"/>
      <c r="C8" s="39"/>
      <c r="D8" s="40"/>
      <c r="M8" t="s">
        <v>222</v>
      </c>
      <c r="N8" s="34" t="s">
        <v>223</v>
      </c>
      <c r="O8" s="34" t="s">
        <v>224</v>
      </c>
      <c r="Q8" s="35"/>
      <c r="R8" s="35" t="s">
        <v>225</v>
      </c>
    </row>
    <row r="9" spans="1:27" ht="18.600000000000001" customHeight="1">
      <c r="A9" s="113" t="s">
        <v>133</v>
      </c>
      <c r="B9" s="100"/>
      <c r="C9" s="39"/>
      <c r="D9" s="40"/>
      <c r="M9" s="50" t="s">
        <v>226</v>
      </c>
      <c r="N9" s="28" t="s">
        <v>223</v>
      </c>
      <c r="O9" s="28" t="s">
        <v>227</v>
      </c>
      <c r="Q9" s="35"/>
      <c r="R9" s="35"/>
    </row>
    <row r="10" spans="1:27" ht="18.600000000000001" customHeight="1">
      <c r="A10" s="113" t="s">
        <v>134</v>
      </c>
      <c r="B10" s="100"/>
      <c r="C10" s="39"/>
      <c r="D10" s="40"/>
      <c r="I10" t="s">
        <v>52</v>
      </c>
      <c r="M10" t="s">
        <v>228</v>
      </c>
      <c r="N10" s="34" t="s">
        <v>198</v>
      </c>
      <c r="O10" s="34" t="s">
        <v>229</v>
      </c>
      <c r="Q10" s="35"/>
      <c r="R10" s="35"/>
    </row>
    <row r="11" spans="1:27" ht="18.600000000000001" customHeight="1">
      <c r="A11" s="113" t="s">
        <v>230</v>
      </c>
      <c r="B11" s="100"/>
      <c r="C11" s="39"/>
      <c r="D11" s="40"/>
      <c r="M11" t="s">
        <v>231</v>
      </c>
      <c r="N11" s="34" t="s">
        <v>198</v>
      </c>
      <c r="O11" s="34" t="s">
        <v>232</v>
      </c>
      <c r="Q11" s="35"/>
      <c r="R11" s="35"/>
    </row>
    <row r="12" spans="1:27" ht="18.600000000000001" customHeight="1">
      <c r="A12" s="113" t="s">
        <v>233</v>
      </c>
      <c r="B12" s="100"/>
      <c r="C12" s="509" t="s">
        <v>234</v>
      </c>
      <c r="D12" s="507"/>
      <c r="M12" t="s">
        <v>235</v>
      </c>
      <c r="N12" s="34" t="s">
        <v>159</v>
      </c>
      <c r="O12" s="34" t="s">
        <v>236</v>
      </c>
      <c r="Q12" s="35"/>
      <c r="R12" s="35"/>
    </row>
    <row r="13" spans="1:27" ht="18.600000000000001" customHeight="1">
      <c r="A13" s="113" t="s">
        <v>237</v>
      </c>
      <c r="B13" s="100"/>
      <c r="C13" s="509" t="s">
        <v>234</v>
      </c>
      <c r="D13" s="507"/>
      <c r="I13" t="s">
        <v>52</v>
      </c>
      <c r="M13" t="s">
        <v>238</v>
      </c>
      <c r="N13" t="s">
        <v>239</v>
      </c>
      <c r="O13" t="s">
        <v>261</v>
      </c>
      <c r="Q13" s="35"/>
      <c r="R13" s="35"/>
    </row>
    <row r="14" spans="1:27" ht="18.600000000000001" customHeight="1">
      <c r="A14" s="113" t="s">
        <v>241</v>
      </c>
      <c r="B14" s="100"/>
      <c r="C14" s="509" t="s">
        <v>234</v>
      </c>
      <c r="D14" s="507"/>
      <c r="M14" t="s">
        <v>242</v>
      </c>
      <c r="N14" t="s">
        <v>243</v>
      </c>
      <c r="O14" t="s">
        <v>244</v>
      </c>
    </row>
    <row r="15" spans="1:27" ht="18.600000000000001" customHeight="1">
      <c r="A15" s="112" t="s">
        <v>245</v>
      </c>
      <c r="B15" s="100"/>
      <c r="C15" s="509" t="s">
        <v>246</v>
      </c>
      <c r="D15" s="507"/>
      <c r="M15" t="s">
        <v>247</v>
      </c>
      <c r="N15" s="34" t="s">
        <v>159</v>
      </c>
      <c r="O15" s="34" t="s">
        <v>248</v>
      </c>
    </row>
    <row r="16" spans="1:27" ht="18.600000000000001" customHeight="1">
      <c r="A16" s="112" t="s">
        <v>249</v>
      </c>
      <c r="B16" s="101"/>
      <c r="C16" s="509"/>
      <c r="D16" s="507"/>
      <c r="E16" s="503"/>
      <c r="F16" s="503"/>
      <c r="G16" s="503"/>
      <c r="M16" t="s">
        <v>262</v>
      </c>
      <c r="N16" s="34" t="s">
        <v>159</v>
      </c>
      <c r="O16" s="34" t="s">
        <v>263</v>
      </c>
    </row>
    <row r="17" spans="1:15" ht="18.600000000000001" customHeight="1">
      <c r="A17" s="112" t="s">
        <v>250</v>
      </c>
      <c r="B17" s="101"/>
      <c r="C17" s="509" t="s">
        <v>251</v>
      </c>
      <c r="D17" s="507"/>
      <c r="E17" s="308"/>
      <c r="F17" s="308"/>
      <c r="G17" s="308"/>
      <c r="N17" s="34"/>
      <c r="O17" s="34"/>
    </row>
    <row r="18" spans="1:15" ht="18.600000000000001" customHeight="1" thickBot="1">
      <c r="A18" s="114" t="s">
        <v>252</v>
      </c>
      <c r="B18" s="247">
        <f>SUM(H37)</f>
        <v>0</v>
      </c>
      <c r="C18" s="12"/>
      <c r="D18" s="12"/>
      <c r="E18" s="308"/>
      <c r="F18" s="308"/>
      <c r="G18" s="308"/>
      <c r="N18" s="34"/>
      <c r="O18" s="34"/>
    </row>
    <row r="19" spans="1:15" ht="18.600000000000001" customHeight="1" thickBot="1">
      <c r="A19" s="11"/>
      <c r="B19" s="13"/>
      <c r="C19" s="11"/>
      <c r="D19" s="43"/>
      <c r="E19" s="11"/>
      <c r="F19" s="44"/>
      <c r="G19" s="44"/>
      <c r="H19" s="133"/>
    </row>
    <row r="20" spans="1:15" ht="66.75" customHeight="1" thickBot="1">
      <c r="A20" s="499" t="s">
        <v>253</v>
      </c>
      <c r="B20" s="500"/>
      <c r="C20" s="500"/>
      <c r="D20" s="500"/>
      <c r="E20" s="500"/>
      <c r="F20" s="500"/>
      <c r="G20" s="500"/>
      <c r="H20" s="501"/>
    </row>
    <row r="21" spans="1:15" ht="90" customHeight="1">
      <c r="A21" s="154" t="s">
        <v>254</v>
      </c>
      <c r="B21" s="146" t="s">
        <v>255</v>
      </c>
      <c r="C21" s="147" t="s">
        <v>256</v>
      </c>
      <c r="D21" s="146" t="s">
        <v>255</v>
      </c>
      <c r="E21" s="148" t="s">
        <v>257</v>
      </c>
      <c r="F21" s="148" t="s">
        <v>258</v>
      </c>
      <c r="G21" s="148" t="s">
        <v>259</v>
      </c>
      <c r="H21" s="292" t="s">
        <v>260</v>
      </c>
    </row>
    <row r="22" spans="1:15">
      <c r="A22" s="141"/>
      <c r="B22" s="81" t="e">
        <f t="shared" ref="B22:B36" si="0">VLOOKUP(A22,$M$1:$O$36,2,)</f>
        <v>#N/A</v>
      </c>
      <c r="C22" s="65"/>
      <c r="D22" s="81" t="e">
        <f t="shared" ref="D22:D36" si="1">VLOOKUP(A22,$M$1:$O$36,3,)</f>
        <v>#N/A</v>
      </c>
      <c r="E22" s="65"/>
      <c r="F22" s="65"/>
      <c r="G22" s="53"/>
      <c r="H22" s="283"/>
      <c r="O22" s="34"/>
    </row>
    <row r="23" spans="1:15">
      <c r="A23" s="141"/>
      <c r="B23" s="81" t="e">
        <f t="shared" si="0"/>
        <v>#N/A</v>
      </c>
      <c r="C23" s="65"/>
      <c r="D23" s="81" t="e">
        <f t="shared" si="1"/>
        <v>#N/A</v>
      </c>
      <c r="E23" s="65"/>
      <c r="F23" s="65"/>
      <c r="G23" s="82"/>
      <c r="H23" s="150"/>
      <c r="N23" s="34"/>
      <c r="O23" s="34"/>
    </row>
    <row r="24" spans="1:15">
      <c r="A24" s="141"/>
      <c r="B24" s="81" t="e">
        <f t="shared" si="0"/>
        <v>#N/A</v>
      </c>
      <c r="C24" s="65"/>
      <c r="D24" s="81" t="e">
        <f t="shared" si="1"/>
        <v>#N/A</v>
      </c>
      <c r="E24" s="65"/>
      <c r="F24" s="65"/>
      <c r="G24" s="53"/>
      <c r="H24" s="150"/>
      <c r="N24" s="34"/>
      <c r="O24" s="34"/>
    </row>
    <row r="25" spans="1:15">
      <c r="A25" s="141"/>
      <c r="B25" s="81" t="e">
        <f t="shared" ref="B25:B27" si="2">VLOOKUP(A25,$M$1:$O$36,2,)</f>
        <v>#N/A</v>
      </c>
      <c r="C25" s="65"/>
      <c r="D25" s="81" t="e">
        <f t="shared" ref="D25:D27" si="3">VLOOKUP(A25,$M$1:$O$36,3,)</f>
        <v>#N/A</v>
      </c>
      <c r="E25" s="65"/>
      <c r="F25" s="65"/>
      <c r="G25" s="53"/>
      <c r="H25" s="150"/>
      <c r="N25" s="34"/>
      <c r="O25" s="34"/>
    </row>
    <row r="26" spans="1:15">
      <c r="A26" s="141"/>
      <c r="B26" s="81" t="e">
        <f t="shared" si="2"/>
        <v>#N/A</v>
      </c>
      <c r="C26" s="65"/>
      <c r="D26" s="81" t="e">
        <f t="shared" si="3"/>
        <v>#N/A</v>
      </c>
      <c r="E26" s="65"/>
      <c r="F26" s="65"/>
      <c r="G26" s="53"/>
      <c r="H26" s="150"/>
      <c r="N26" s="34"/>
      <c r="O26" s="34"/>
    </row>
    <row r="27" spans="1:15">
      <c r="A27" s="141"/>
      <c r="B27" s="81" t="e">
        <f t="shared" si="2"/>
        <v>#N/A</v>
      </c>
      <c r="C27" s="65"/>
      <c r="D27" s="81" t="e">
        <f t="shared" si="3"/>
        <v>#N/A</v>
      </c>
      <c r="E27" s="65"/>
      <c r="F27" s="65"/>
      <c r="G27" s="53"/>
      <c r="H27" s="150"/>
      <c r="N27" s="34"/>
      <c r="O27" s="34"/>
    </row>
    <row r="28" spans="1:15">
      <c r="A28" s="141"/>
      <c r="B28" s="81" t="e">
        <f t="shared" si="0"/>
        <v>#N/A</v>
      </c>
      <c r="C28" s="65"/>
      <c r="D28" s="81" t="e">
        <f t="shared" si="1"/>
        <v>#N/A</v>
      </c>
      <c r="E28" s="65"/>
      <c r="F28" s="65"/>
      <c r="G28" s="53"/>
      <c r="H28" s="150"/>
    </row>
    <row r="29" spans="1:15">
      <c r="A29" s="141"/>
      <c r="B29" s="81" t="e">
        <f t="shared" si="0"/>
        <v>#N/A</v>
      </c>
      <c r="C29" s="65"/>
      <c r="D29" s="81" t="e">
        <f t="shared" si="1"/>
        <v>#N/A</v>
      </c>
      <c r="E29" s="65"/>
      <c r="F29" s="65"/>
      <c r="G29" s="53"/>
      <c r="H29" s="150"/>
    </row>
    <row r="30" spans="1:15">
      <c r="A30" s="141"/>
      <c r="B30" s="81" t="e">
        <f t="shared" si="0"/>
        <v>#N/A</v>
      </c>
      <c r="C30" s="65"/>
      <c r="D30" s="81" t="e">
        <f t="shared" si="1"/>
        <v>#N/A</v>
      </c>
      <c r="E30" s="65"/>
      <c r="F30" s="65"/>
      <c r="G30" s="53"/>
      <c r="H30" s="150"/>
    </row>
    <row r="31" spans="1:15">
      <c r="A31" s="141"/>
      <c r="B31" s="81" t="e">
        <f t="shared" si="0"/>
        <v>#N/A</v>
      </c>
      <c r="C31" s="65"/>
      <c r="D31" s="81" t="e">
        <f t="shared" si="1"/>
        <v>#N/A</v>
      </c>
      <c r="E31" s="65"/>
      <c r="F31" s="65"/>
      <c r="G31" s="53"/>
      <c r="H31" s="150"/>
    </row>
    <row r="32" spans="1:15">
      <c r="A32" s="141"/>
      <c r="B32" s="81" t="e">
        <f t="shared" si="0"/>
        <v>#N/A</v>
      </c>
      <c r="C32" s="65"/>
      <c r="D32" s="81" t="e">
        <f t="shared" si="1"/>
        <v>#N/A</v>
      </c>
      <c r="E32" s="65"/>
      <c r="F32" s="65"/>
      <c r="G32" s="53"/>
      <c r="H32" s="150"/>
    </row>
    <row r="33" spans="1:27">
      <c r="A33" s="141"/>
      <c r="B33" s="81" t="e">
        <f t="shared" si="0"/>
        <v>#N/A</v>
      </c>
      <c r="C33" s="65"/>
      <c r="D33" s="81" t="e">
        <f t="shared" si="1"/>
        <v>#N/A</v>
      </c>
      <c r="E33" s="65"/>
      <c r="F33" s="65"/>
      <c r="G33" s="53"/>
      <c r="H33" s="150"/>
      <c r="V33" s="34"/>
      <c r="W33" s="34"/>
      <c r="X33" s="34"/>
    </row>
    <row r="34" spans="1:27">
      <c r="A34" s="141"/>
      <c r="B34" s="81" t="e">
        <f t="shared" si="0"/>
        <v>#N/A</v>
      </c>
      <c r="C34" s="65"/>
      <c r="D34" s="81" t="e">
        <f t="shared" si="1"/>
        <v>#N/A</v>
      </c>
      <c r="E34" s="65"/>
      <c r="F34" s="65"/>
      <c r="G34" s="53"/>
      <c r="H34" s="150"/>
      <c r="V34" s="34"/>
      <c r="W34" s="34"/>
      <c r="X34" s="34"/>
      <c r="Y34" s="34"/>
      <c r="Z34" s="34"/>
      <c r="AA34" s="34"/>
    </row>
    <row r="35" spans="1:27" s="34" customFormat="1">
      <c r="A35" s="141"/>
      <c r="B35" s="81" t="e">
        <f t="shared" si="0"/>
        <v>#N/A</v>
      </c>
      <c r="C35" s="65"/>
      <c r="D35" s="81" t="e">
        <f t="shared" si="1"/>
        <v>#N/A</v>
      </c>
      <c r="E35" s="65"/>
      <c r="F35" s="65"/>
      <c r="G35" s="65"/>
      <c r="H35" s="151"/>
      <c r="M35"/>
      <c r="N35"/>
      <c r="O35"/>
      <c r="V35"/>
      <c r="W35"/>
      <c r="X35"/>
    </row>
    <row r="36" spans="1:27" s="34" customFormat="1" ht="15.75" thickBot="1">
      <c r="A36" s="293"/>
      <c r="B36" s="294" t="e">
        <f t="shared" si="0"/>
        <v>#N/A</v>
      </c>
      <c r="C36" s="129"/>
      <c r="D36" s="294" t="e">
        <f t="shared" si="1"/>
        <v>#N/A</v>
      </c>
      <c r="E36" s="129"/>
      <c r="F36" s="129"/>
      <c r="G36" s="129"/>
      <c r="H36" s="152"/>
      <c r="M36"/>
      <c r="N36"/>
      <c r="O36"/>
      <c r="V36"/>
      <c r="W36"/>
      <c r="X36"/>
      <c r="Y36"/>
      <c r="Z36"/>
      <c r="AA36"/>
    </row>
    <row r="37" spans="1:27" ht="15.75" thickBot="1">
      <c r="A37" s="84" t="s">
        <v>147</v>
      </c>
      <c r="B37" s="85"/>
      <c r="C37" s="85"/>
      <c r="D37" s="85"/>
      <c r="E37" s="86"/>
      <c r="F37" s="86"/>
      <c r="G37" s="127"/>
      <c r="H37" s="153">
        <f>SUM(H22:H36)</f>
        <v>0</v>
      </c>
      <c r="M37" s="34"/>
      <c r="N37" s="34"/>
      <c r="O37" s="34"/>
    </row>
    <row r="38" spans="1:27">
      <c r="A38" t="s">
        <v>52</v>
      </c>
      <c r="M38" s="34"/>
      <c r="N38" s="34"/>
      <c r="O38" s="34"/>
    </row>
  </sheetData>
  <sheetProtection algorithmName="SHA-512" hashValue="qWOcumqq2pDhlUpIxnF7cGm7zHYKe70QT0/r7knLgTihPBhQVkoieWQWPzVuTYIz9dNPM1YwMDoSwevbCBzXlQ==" saltValue="s2TUyilC5oY87X6VZdUQMA=="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7">
      <formula1>$R$1:$R$8</formula1>
    </dataValidation>
    <dataValidation type="list" allowBlank="1" showInputMessage="1" showErrorMessage="1" sqref="B12">
      <formula1>$Q$1:$Q$4</formula1>
    </dataValidation>
    <dataValidation type="list" allowBlank="1" showInputMessage="1" showErrorMessage="1" sqref="B6">
      <formula1>Yr_Construction</formula1>
    </dataValidation>
    <dataValidation type="list" allowBlank="1" showInputMessage="1" showErrorMessage="1" sqref="B3">
      <formula1>Dwelling</formula1>
    </dataValidation>
    <dataValidation type="list" allowBlank="1" showInputMessage="1" showErrorMessage="1" sqref="B4">
      <formula1>proj_cat</formula1>
    </dataValidation>
    <dataValidation type="list" allowBlank="1" showInputMessage="1" showErrorMessage="1" sqref="A22:A36">
      <formula1>$M$1:$M$16</formula1>
    </dataValidation>
  </dataValidations>
  <pageMargins left="0.7" right="0.7" top="0.75" bottom="0.75" header="0.3" footer="0.3"/>
  <pageSetup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B38"/>
  <sheetViews>
    <sheetView topLeftCell="A4" zoomScale="90" zoomScaleNormal="90" workbookViewId="0">
      <selection activeCell="A27" sqref="A27"/>
    </sheetView>
  </sheetViews>
  <sheetFormatPr defaultColWidth="7.7109375" defaultRowHeight="15"/>
  <cols>
    <col min="1" max="1" width="39.7109375" customWidth="1"/>
    <col min="2" max="2" width="47.28515625" customWidth="1"/>
    <col min="3" max="3" width="27.42578125" customWidth="1"/>
    <col min="4" max="4" width="42.5703125" customWidth="1"/>
    <col min="5" max="5" width="22.5703125" customWidth="1"/>
    <col min="6" max="6" width="15.7109375" customWidth="1"/>
    <col min="7" max="7" width="22.42578125" customWidth="1"/>
    <col min="8" max="8" width="15.7109375" customWidth="1"/>
    <col min="9" max="26" width="7.7109375" hidden="1" customWidth="1"/>
    <col min="27" max="40" width="7.7109375" customWidth="1"/>
    <col min="16367" max="16384" width="2" customWidth="1"/>
  </cols>
  <sheetData>
    <row r="1" spans="1:28">
      <c r="M1" t="s">
        <v>159</v>
      </c>
      <c r="N1" t="s">
        <v>159</v>
      </c>
      <c r="O1" t="s">
        <v>159</v>
      </c>
      <c r="Q1" t="s">
        <v>159</v>
      </c>
      <c r="R1" t="s">
        <v>159</v>
      </c>
      <c r="V1" t="s">
        <v>159</v>
      </c>
      <c r="W1" s="34" t="s">
        <v>159</v>
      </c>
      <c r="X1" s="34" t="s">
        <v>159</v>
      </c>
    </row>
    <row r="2" spans="1:28" ht="21" customHeight="1" thickBot="1">
      <c r="M2" t="s">
        <v>192</v>
      </c>
      <c r="N2" s="34" t="s">
        <v>193</v>
      </c>
      <c r="O2" s="34" t="s">
        <v>194</v>
      </c>
      <c r="Q2" s="35" t="s">
        <v>195</v>
      </c>
      <c r="R2" s="35" t="s">
        <v>196</v>
      </c>
      <c r="V2" t="s">
        <v>197</v>
      </c>
      <c r="W2" s="34" t="s">
        <v>198</v>
      </c>
      <c r="X2" s="34" t="s">
        <v>199</v>
      </c>
    </row>
    <row r="3" spans="1:28" s="36" customFormat="1" ht="21" customHeight="1" thickBot="1">
      <c r="A3" s="125" t="s">
        <v>129</v>
      </c>
      <c r="B3" s="123"/>
      <c r="H3" s="132"/>
      <c r="M3" t="s">
        <v>200</v>
      </c>
      <c r="N3" s="34" t="s">
        <v>193</v>
      </c>
      <c r="O3" s="34" t="s">
        <v>194</v>
      </c>
      <c r="Q3" s="37" t="s">
        <v>201</v>
      </c>
      <c r="R3" s="37" t="s">
        <v>202</v>
      </c>
      <c r="V3" t="s">
        <v>203</v>
      </c>
      <c r="W3" t="s">
        <v>204</v>
      </c>
      <c r="X3" t="s">
        <v>205</v>
      </c>
      <c r="Y3"/>
      <c r="Z3"/>
      <c r="AA3"/>
      <c r="AB3"/>
    </row>
    <row r="4" spans="1:28" ht="15.75" customHeight="1" thickBot="1">
      <c r="A4" s="50"/>
      <c r="B4" s="50"/>
      <c r="H4" s="131"/>
      <c r="M4" s="38" t="s">
        <v>206</v>
      </c>
      <c r="N4" s="34" t="s">
        <v>193</v>
      </c>
      <c r="O4" s="34" t="s">
        <v>194</v>
      </c>
      <c r="Q4" s="35" t="s">
        <v>207</v>
      </c>
      <c r="R4" s="35" t="s">
        <v>208</v>
      </c>
    </row>
    <row r="5" spans="1:28" ht="18.600000000000001" customHeight="1">
      <c r="A5" s="111" t="s">
        <v>130</v>
      </c>
      <c r="B5" s="98"/>
      <c r="C5" s="39"/>
      <c r="D5" s="40"/>
      <c r="H5" s="131"/>
      <c r="M5" t="s">
        <v>209</v>
      </c>
      <c r="N5" t="s">
        <v>210</v>
      </c>
      <c r="O5" s="34" t="s">
        <v>211</v>
      </c>
      <c r="P5" s="34"/>
      <c r="Q5" s="35"/>
      <c r="R5" s="35" t="s">
        <v>212</v>
      </c>
    </row>
    <row r="6" spans="1:28" ht="18.600000000000001" customHeight="1">
      <c r="A6" s="112" t="s">
        <v>131</v>
      </c>
      <c r="B6" s="99"/>
      <c r="C6" s="41"/>
      <c r="D6" s="42"/>
      <c r="H6" s="131"/>
      <c r="M6" t="s">
        <v>213</v>
      </c>
      <c r="N6" t="s">
        <v>214</v>
      </c>
      <c r="O6" s="34" t="s">
        <v>215</v>
      </c>
      <c r="Q6" s="35"/>
      <c r="R6" s="35" t="s">
        <v>216</v>
      </c>
    </row>
    <row r="7" spans="1:28" ht="18.600000000000001" customHeight="1">
      <c r="A7" s="112" t="s">
        <v>217</v>
      </c>
      <c r="B7" s="100"/>
      <c r="C7" s="41"/>
      <c r="D7" s="42"/>
      <c r="H7" s="131"/>
      <c r="M7" t="s">
        <v>218</v>
      </c>
      <c r="N7" s="34" t="s">
        <v>214</v>
      </c>
      <c r="O7" s="34" t="s">
        <v>219</v>
      </c>
      <c r="Q7" s="35"/>
      <c r="R7" s="35" t="s">
        <v>220</v>
      </c>
    </row>
    <row r="8" spans="1:28" ht="18.600000000000001" customHeight="1">
      <c r="A8" s="113" t="s">
        <v>221</v>
      </c>
      <c r="B8" s="100"/>
      <c r="C8" s="39"/>
      <c r="D8" s="40"/>
      <c r="H8" s="131"/>
      <c r="M8" t="s">
        <v>222</v>
      </c>
      <c r="N8" s="34" t="s">
        <v>223</v>
      </c>
      <c r="O8" s="34" t="s">
        <v>224</v>
      </c>
      <c r="Q8" s="35"/>
      <c r="R8" s="35" t="s">
        <v>225</v>
      </c>
    </row>
    <row r="9" spans="1:28" ht="18.600000000000001" customHeight="1">
      <c r="A9" s="113" t="s">
        <v>133</v>
      </c>
      <c r="B9" s="100"/>
      <c r="C9" s="39"/>
      <c r="D9" s="40"/>
      <c r="H9" s="131"/>
      <c r="M9" s="50" t="s">
        <v>226</v>
      </c>
      <c r="N9" s="28" t="s">
        <v>223</v>
      </c>
      <c r="O9" s="28" t="s">
        <v>227</v>
      </c>
      <c r="Q9" s="35"/>
      <c r="R9" s="35"/>
    </row>
    <row r="10" spans="1:28" ht="18.600000000000001" customHeight="1">
      <c r="A10" s="113" t="s">
        <v>134</v>
      </c>
      <c r="B10" s="100"/>
      <c r="C10" s="39"/>
      <c r="D10" s="40"/>
      <c r="H10" s="131"/>
      <c r="I10" t="s">
        <v>52</v>
      </c>
      <c r="M10" t="s">
        <v>228</v>
      </c>
      <c r="N10" s="34" t="s">
        <v>198</v>
      </c>
      <c r="O10" s="34" t="s">
        <v>229</v>
      </c>
      <c r="Q10" s="35"/>
      <c r="R10" s="35"/>
    </row>
    <row r="11" spans="1:28" ht="18.600000000000001" customHeight="1">
      <c r="A11" s="113" t="s">
        <v>230</v>
      </c>
      <c r="B11" s="100"/>
      <c r="C11" s="39"/>
      <c r="D11" s="40"/>
      <c r="H11" s="131"/>
      <c r="M11" t="s">
        <v>231</v>
      </c>
      <c r="N11" s="34" t="s">
        <v>198</v>
      </c>
      <c r="O11" s="34" t="s">
        <v>232</v>
      </c>
      <c r="Q11" s="35"/>
      <c r="R11" s="35"/>
    </row>
    <row r="12" spans="1:28" ht="18.600000000000001" customHeight="1">
      <c r="A12" s="113" t="s">
        <v>233</v>
      </c>
      <c r="B12" s="100"/>
      <c r="C12" s="509" t="s">
        <v>234</v>
      </c>
      <c r="D12" s="507"/>
      <c r="H12" s="131"/>
      <c r="M12" t="s">
        <v>235</v>
      </c>
      <c r="N12" s="34" t="s">
        <v>159</v>
      </c>
      <c r="O12" s="34" t="s">
        <v>236</v>
      </c>
      <c r="Q12" s="35"/>
      <c r="R12" s="35"/>
    </row>
    <row r="13" spans="1:28" ht="18.600000000000001" customHeight="1">
      <c r="A13" s="113" t="s">
        <v>237</v>
      </c>
      <c r="B13" s="100"/>
      <c r="C13" s="509" t="s">
        <v>234</v>
      </c>
      <c r="D13" s="507"/>
      <c r="H13" s="131"/>
      <c r="I13" t="s">
        <v>52</v>
      </c>
      <c r="M13" t="s">
        <v>238</v>
      </c>
      <c r="N13" t="s">
        <v>239</v>
      </c>
      <c r="O13" t="s">
        <v>261</v>
      </c>
      <c r="Q13" s="35"/>
      <c r="R13" s="35"/>
    </row>
    <row r="14" spans="1:28" ht="18.600000000000001" customHeight="1">
      <c r="A14" s="113" t="s">
        <v>241</v>
      </c>
      <c r="B14" s="100"/>
      <c r="C14" s="509" t="s">
        <v>234</v>
      </c>
      <c r="D14" s="507"/>
      <c r="H14" s="131"/>
      <c r="M14" t="s">
        <v>242</v>
      </c>
      <c r="N14" t="s">
        <v>243</v>
      </c>
      <c r="O14" t="s">
        <v>244</v>
      </c>
    </row>
    <row r="15" spans="1:28" ht="18.600000000000001" customHeight="1">
      <c r="A15" s="112" t="s">
        <v>245</v>
      </c>
      <c r="B15" s="100"/>
      <c r="C15" s="509" t="s">
        <v>246</v>
      </c>
      <c r="D15" s="507"/>
      <c r="H15" s="131"/>
      <c r="M15" t="s">
        <v>247</v>
      </c>
      <c r="N15" s="34" t="s">
        <v>159</v>
      </c>
      <c r="O15" s="34" t="s">
        <v>248</v>
      </c>
    </row>
    <row r="16" spans="1:28" ht="18.600000000000001" customHeight="1">
      <c r="A16" s="112" t="s">
        <v>249</v>
      </c>
      <c r="B16" s="101"/>
      <c r="C16" s="509"/>
      <c r="D16" s="507"/>
      <c r="E16" s="503"/>
      <c r="F16" s="503"/>
      <c r="G16" s="503"/>
      <c r="H16" s="131"/>
      <c r="M16" t="s">
        <v>262</v>
      </c>
      <c r="N16" s="34" t="s">
        <v>159</v>
      </c>
      <c r="O16" s="34" t="s">
        <v>263</v>
      </c>
    </row>
    <row r="17" spans="1:15" ht="18.600000000000001" customHeight="1">
      <c r="A17" s="112" t="s">
        <v>250</v>
      </c>
      <c r="B17" s="101"/>
      <c r="C17" s="509" t="s">
        <v>251</v>
      </c>
      <c r="D17" s="507"/>
      <c r="E17" s="308"/>
      <c r="F17" s="308"/>
      <c r="G17" s="308"/>
      <c r="H17" s="131"/>
      <c r="N17" s="34"/>
      <c r="O17" s="34"/>
    </row>
    <row r="18" spans="1:15" ht="18.600000000000001" customHeight="1" thickBot="1">
      <c r="A18" s="114" t="s">
        <v>252</v>
      </c>
      <c r="B18" s="247">
        <f>SUM(H37)</f>
        <v>0</v>
      </c>
      <c r="C18" s="12"/>
      <c r="D18" s="12"/>
      <c r="E18" s="308"/>
      <c r="F18" s="308"/>
      <c r="G18" s="308"/>
      <c r="H18" s="131"/>
      <c r="N18" s="34"/>
      <c r="O18" s="34"/>
    </row>
    <row r="19" spans="1:15" ht="18.600000000000001" customHeight="1" thickBot="1">
      <c r="A19" s="11"/>
      <c r="B19" s="13"/>
      <c r="C19" s="11"/>
      <c r="D19" s="43"/>
      <c r="E19" s="11"/>
      <c r="F19" s="44"/>
      <c r="G19" s="44"/>
      <c r="H19" s="133"/>
    </row>
    <row r="20" spans="1:15" ht="66.75" customHeight="1" thickBot="1">
      <c r="A20" s="499" t="s">
        <v>253</v>
      </c>
      <c r="B20" s="500"/>
      <c r="C20" s="500"/>
      <c r="D20" s="500"/>
      <c r="E20" s="500"/>
      <c r="F20" s="500"/>
      <c r="G20" s="500"/>
      <c r="H20" s="501"/>
    </row>
    <row r="21" spans="1:15" ht="74.25" customHeight="1">
      <c r="A21" s="146" t="s">
        <v>254</v>
      </c>
      <c r="B21" s="146" t="s">
        <v>255</v>
      </c>
      <c r="C21" s="147" t="s">
        <v>256</v>
      </c>
      <c r="D21" s="146" t="s">
        <v>255</v>
      </c>
      <c r="E21" s="148" t="s">
        <v>257</v>
      </c>
      <c r="F21" s="148" t="s">
        <v>258</v>
      </c>
      <c r="G21" s="148" t="s">
        <v>259</v>
      </c>
      <c r="H21" s="149" t="s">
        <v>260</v>
      </c>
    </row>
    <row r="22" spans="1:15">
      <c r="A22" s="141"/>
      <c r="B22" s="81" t="e">
        <f t="shared" ref="B22:B36" si="0">VLOOKUP(A22,$M$1:$O$36,2,)</f>
        <v>#N/A</v>
      </c>
      <c r="C22" s="65"/>
      <c r="D22" s="81" t="e">
        <f t="shared" ref="D22:D36" si="1">VLOOKUP(A22,$M$1:$O$36,3,)</f>
        <v>#N/A</v>
      </c>
      <c r="E22" s="65"/>
      <c r="F22" s="65"/>
      <c r="G22" s="53"/>
      <c r="H22" s="283"/>
      <c r="O22" s="34"/>
    </row>
    <row r="23" spans="1:15">
      <c r="A23" s="141"/>
      <c r="B23" s="81" t="e">
        <f t="shared" si="0"/>
        <v>#N/A</v>
      </c>
      <c r="C23" s="65"/>
      <c r="D23" s="81" t="e">
        <f t="shared" si="1"/>
        <v>#N/A</v>
      </c>
      <c r="E23" s="65"/>
      <c r="F23" s="65"/>
      <c r="G23" s="53"/>
      <c r="H23" s="150"/>
      <c r="N23" s="34"/>
      <c r="O23" s="34"/>
    </row>
    <row r="24" spans="1:15">
      <c r="A24" s="141"/>
      <c r="B24" s="81" t="e">
        <f t="shared" ref="B24:B26" si="2">VLOOKUP(A24,$M$1:$O$36,2,)</f>
        <v>#N/A</v>
      </c>
      <c r="C24" s="65"/>
      <c r="D24" s="81" t="e">
        <f t="shared" ref="D24:D26" si="3">VLOOKUP(A24,$M$1:$O$36,3,)</f>
        <v>#N/A</v>
      </c>
      <c r="E24" s="65"/>
      <c r="F24" s="65"/>
      <c r="G24" s="53"/>
      <c r="H24" s="150"/>
      <c r="N24" s="34"/>
      <c r="O24" s="34"/>
    </row>
    <row r="25" spans="1:15">
      <c r="A25" s="141"/>
      <c r="B25" s="81" t="e">
        <f t="shared" si="2"/>
        <v>#N/A</v>
      </c>
      <c r="C25" s="65"/>
      <c r="D25" s="81" t="e">
        <f t="shared" si="3"/>
        <v>#N/A</v>
      </c>
      <c r="E25" s="65"/>
      <c r="F25" s="65"/>
      <c r="G25" s="53"/>
      <c r="H25" s="150"/>
      <c r="N25" s="34"/>
      <c r="O25" s="34"/>
    </row>
    <row r="26" spans="1:15">
      <c r="A26" s="141"/>
      <c r="B26" s="81" t="e">
        <f t="shared" si="2"/>
        <v>#N/A</v>
      </c>
      <c r="C26" s="65"/>
      <c r="D26" s="81" t="e">
        <f t="shared" si="3"/>
        <v>#N/A</v>
      </c>
      <c r="E26" s="65"/>
      <c r="F26" s="65"/>
      <c r="G26" s="53"/>
      <c r="H26" s="150"/>
      <c r="N26" s="34"/>
      <c r="O26" s="34"/>
    </row>
    <row r="27" spans="1:15">
      <c r="A27" s="141"/>
      <c r="B27" s="81" t="e">
        <f t="shared" si="0"/>
        <v>#N/A</v>
      </c>
      <c r="C27" s="65"/>
      <c r="D27" s="81" t="e">
        <f t="shared" si="1"/>
        <v>#N/A</v>
      </c>
      <c r="E27" s="65"/>
      <c r="F27" s="65"/>
      <c r="G27" s="53"/>
      <c r="H27" s="150"/>
      <c r="N27" s="34"/>
      <c r="O27" s="34"/>
    </row>
    <row r="28" spans="1:15">
      <c r="A28" s="141"/>
      <c r="B28" s="81" t="e">
        <f t="shared" si="0"/>
        <v>#N/A</v>
      </c>
      <c r="C28" s="65"/>
      <c r="D28" s="81" t="e">
        <f t="shared" si="1"/>
        <v>#N/A</v>
      </c>
      <c r="E28" s="65"/>
      <c r="F28" s="65"/>
      <c r="G28" s="53"/>
      <c r="H28" s="150"/>
    </row>
    <row r="29" spans="1:15">
      <c r="A29" s="141"/>
      <c r="B29" s="81" t="e">
        <f t="shared" si="0"/>
        <v>#N/A</v>
      </c>
      <c r="C29" s="65"/>
      <c r="D29" s="81" t="e">
        <f t="shared" si="1"/>
        <v>#N/A</v>
      </c>
      <c r="E29" s="65"/>
      <c r="F29" s="65"/>
      <c r="G29" s="53"/>
      <c r="H29" s="150"/>
    </row>
    <row r="30" spans="1:15">
      <c r="A30" s="141"/>
      <c r="B30" s="81" t="e">
        <f t="shared" si="0"/>
        <v>#N/A</v>
      </c>
      <c r="C30" s="65"/>
      <c r="D30" s="81" t="e">
        <f t="shared" si="1"/>
        <v>#N/A</v>
      </c>
      <c r="E30" s="65"/>
      <c r="F30" s="65"/>
      <c r="G30" s="53"/>
      <c r="H30" s="150"/>
    </row>
    <row r="31" spans="1:15">
      <c r="A31" s="141"/>
      <c r="B31" s="81" t="e">
        <f t="shared" si="0"/>
        <v>#N/A</v>
      </c>
      <c r="C31" s="65"/>
      <c r="D31" s="81" t="e">
        <f t="shared" si="1"/>
        <v>#N/A</v>
      </c>
      <c r="E31" s="65"/>
      <c r="F31" s="65"/>
      <c r="G31" s="53"/>
      <c r="H31" s="150"/>
    </row>
    <row r="32" spans="1:15">
      <c r="A32" s="141"/>
      <c r="B32" s="81" t="e">
        <f t="shared" si="0"/>
        <v>#N/A</v>
      </c>
      <c r="C32" s="65"/>
      <c r="D32" s="81" t="e">
        <f t="shared" si="1"/>
        <v>#N/A</v>
      </c>
      <c r="E32" s="65"/>
      <c r="F32" s="65"/>
      <c r="G32" s="53"/>
      <c r="H32" s="150"/>
    </row>
    <row r="33" spans="1:28">
      <c r="A33" s="141"/>
      <c r="B33" s="81" t="e">
        <f t="shared" si="0"/>
        <v>#N/A</v>
      </c>
      <c r="C33" s="65"/>
      <c r="D33" s="81" t="e">
        <f t="shared" si="1"/>
        <v>#N/A</v>
      </c>
      <c r="E33" s="65"/>
      <c r="F33" s="65"/>
      <c r="G33" s="53"/>
      <c r="H33" s="150"/>
      <c r="V33" s="34"/>
      <c r="W33" s="34"/>
      <c r="X33" s="34"/>
    </row>
    <row r="34" spans="1:28">
      <c r="A34" s="141"/>
      <c r="B34" s="81" t="e">
        <f t="shared" si="0"/>
        <v>#N/A</v>
      </c>
      <c r="C34" s="65"/>
      <c r="D34" s="81" t="e">
        <f t="shared" si="1"/>
        <v>#N/A</v>
      </c>
      <c r="E34" s="65"/>
      <c r="F34" s="65"/>
      <c r="G34" s="53"/>
      <c r="H34" s="150"/>
      <c r="V34" s="34"/>
      <c r="W34" s="34"/>
      <c r="X34" s="34"/>
      <c r="Y34" s="34"/>
      <c r="Z34" s="34"/>
      <c r="AA34" s="34"/>
      <c r="AB34" s="34"/>
    </row>
    <row r="35" spans="1:28" s="34" customFormat="1">
      <c r="A35" s="141"/>
      <c r="B35" s="81" t="e">
        <f t="shared" si="0"/>
        <v>#N/A</v>
      </c>
      <c r="C35" s="65"/>
      <c r="D35" s="81" t="e">
        <f t="shared" si="1"/>
        <v>#N/A</v>
      </c>
      <c r="E35" s="65"/>
      <c r="F35" s="65"/>
      <c r="G35" s="65"/>
      <c r="H35" s="151"/>
      <c r="M35"/>
      <c r="N35"/>
      <c r="O35"/>
      <c r="V35"/>
      <c r="W35"/>
      <c r="X35"/>
    </row>
    <row r="36" spans="1:28" s="34" customFormat="1" ht="15.75" thickBot="1">
      <c r="A36" s="141"/>
      <c r="B36" s="81" t="e">
        <f t="shared" si="0"/>
        <v>#N/A</v>
      </c>
      <c r="C36" s="65"/>
      <c r="D36" s="81" t="e">
        <f t="shared" si="1"/>
        <v>#N/A</v>
      </c>
      <c r="E36" s="83"/>
      <c r="F36" s="83"/>
      <c r="G36" s="129"/>
      <c r="H36" s="152"/>
      <c r="M36"/>
      <c r="N36"/>
      <c r="O36"/>
      <c r="V36"/>
      <c r="W36"/>
      <c r="X36"/>
      <c r="Y36"/>
      <c r="Z36"/>
      <c r="AA36"/>
      <c r="AB36"/>
    </row>
    <row r="37" spans="1:28" ht="15.75" thickBot="1">
      <c r="A37" s="84" t="s">
        <v>147</v>
      </c>
      <c r="B37" s="85"/>
      <c r="C37" s="85"/>
      <c r="D37" s="85"/>
      <c r="E37" s="86"/>
      <c r="F37" s="86"/>
      <c r="G37" s="127"/>
      <c r="H37" s="153">
        <f>SUM(H22:H36)</f>
        <v>0</v>
      </c>
      <c r="M37" s="34"/>
      <c r="N37" s="34"/>
      <c r="O37" s="34"/>
    </row>
    <row r="38" spans="1:28">
      <c r="A38" t="s">
        <v>52</v>
      </c>
      <c r="M38" s="34"/>
      <c r="N38" s="34"/>
      <c r="O38" s="34"/>
    </row>
  </sheetData>
  <sheetProtection algorithmName="SHA-512" hashValue="3W8QcenFT/3IuWw50ANmgRR2lElvkqSqCu6Z+vLkFoIjKNRPudeFHcf3RAoo+g0cCXV8E1qv0FCN8yZaP6cBvQ==" saltValue="wR5fT9csSrXfw3mbL7edGA==" spinCount="100000" sheet="1" deleteColumns="0" selectLockedCells="1"/>
  <mergeCells count="8">
    <mergeCell ref="A20:H20"/>
    <mergeCell ref="E16:G16"/>
    <mergeCell ref="C17:D17"/>
    <mergeCell ref="C12:D12"/>
    <mergeCell ref="C13:D13"/>
    <mergeCell ref="C14:D14"/>
    <mergeCell ref="C15:D15"/>
    <mergeCell ref="C16:D16"/>
  </mergeCells>
  <dataValidations count="6">
    <dataValidation type="list" allowBlank="1" showInputMessage="1" showErrorMessage="1" sqref="B4">
      <formula1>proj_cat</formula1>
    </dataValidation>
    <dataValidation type="list" allowBlank="1" showInputMessage="1" showErrorMessage="1" sqref="B3">
      <formula1>Dwelling</formula1>
    </dataValidation>
    <dataValidation type="list" allowBlank="1" showInputMessage="1" showErrorMessage="1" sqref="B6">
      <formula1>Yr_Construction</formula1>
    </dataValidation>
    <dataValidation type="list" allowBlank="1" showInputMessage="1" showErrorMessage="1" sqref="B12">
      <formula1>$Q$1:$Q$4</formula1>
    </dataValidation>
    <dataValidation type="list" allowBlank="1" showInputMessage="1" showErrorMessage="1" sqref="B7">
      <formula1>$R$1:$R$8</formula1>
    </dataValidation>
    <dataValidation type="list" allowBlank="1" showInputMessage="1" showErrorMessage="1" sqref="A22:A36">
      <formula1>$M$1:$M$16</formula1>
    </dataValidation>
  </dataValidations>
  <pageMargins left="0.7" right="0.7" top="0.75" bottom="0.75" header="0.3" footer="0.3"/>
  <pageSetup scale="3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03AD7AAD8A1D42A3B2D2876EC6B56B" ma:contentTypeVersion="9" ma:contentTypeDescription="Create a new document." ma:contentTypeScope="" ma:versionID="71ec94cf215aef052c809eb78997e1d0">
  <xsd:schema xmlns:xsd="http://www.w3.org/2001/XMLSchema" xmlns:xs="http://www.w3.org/2001/XMLSchema" xmlns:p="http://schemas.microsoft.com/office/2006/metadata/properties" xmlns:ns2="5557f15d-f1d3-45b0-978c-d364125928d6" xmlns:ns3="48dc99f2-2b9b-4076-b7ac-d803ee16970d" targetNamespace="http://schemas.microsoft.com/office/2006/metadata/properties" ma:root="true" ma:fieldsID="0614fe0db2a8dac73977e19474c51f10" ns2:_="" ns3:_="">
    <xsd:import namespace="5557f15d-f1d3-45b0-978c-d364125928d6"/>
    <xsd:import namespace="48dc99f2-2b9b-4076-b7ac-d803ee16970d"/>
    <xsd:element name="properties">
      <xsd:complexType>
        <xsd:sequence>
          <xsd:element name="documentManagement">
            <xsd:complexType>
              <xsd:all>
                <xsd:element ref="ns2:SharedWithUsers" minOccurs="0"/>
                <xsd:element ref="ns2:SharedWithDetails" minOccurs="0"/>
                <xsd:element ref="ns3:_x0077_ol0"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57f15d-f1d3-45b0-978c-d364125928d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dc99f2-2b9b-4076-b7ac-d803ee16970d" elementFormDefault="qualified">
    <xsd:import namespace="http://schemas.microsoft.com/office/2006/documentManagement/types"/>
    <xsd:import namespace="http://schemas.microsoft.com/office/infopath/2007/PartnerControls"/>
    <xsd:element name="_x0077_ol0" ma:index="10" nillable="true" ma:displayName="Text" ma:internalName="_x0077_ol0">
      <xsd:simpleType>
        <xsd:restriction base="dms:Text"/>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557f15d-f1d3-45b0-978c-d364125928d6">
      <UserInfo>
        <DisplayName>McIntyre Brian</DisplayName>
        <AccountId>24</AccountId>
        <AccountType/>
      </UserInfo>
    </SharedWithUsers>
    <_x0077_ol0 xmlns="48dc99f2-2b9b-4076-b7ac-d803ee16970d" xsi:nil="true"/>
  </documentManagement>
</p:properties>
</file>

<file path=customXml/itemProps1.xml><?xml version="1.0" encoding="utf-8"?>
<ds:datastoreItem xmlns:ds="http://schemas.openxmlformats.org/officeDocument/2006/customXml" ds:itemID="{64F1E36B-4149-4D23-8CF8-0821D2DA4CAE}">
  <ds:schemaRefs>
    <ds:schemaRef ds:uri="http://schemas.microsoft.com/sharepoint/v3/contenttype/forms"/>
  </ds:schemaRefs>
</ds:datastoreItem>
</file>

<file path=customXml/itemProps2.xml><?xml version="1.0" encoding="utf-8"?>
<ds:datastoreItem xmlns:ds="http://schemas.openxmlformats.org/officeDocument/2006/customXml" ds:itemID="{8F8E3D6C-0250-4EAA-A864-0BFD5196F2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57f15d-f1d3-45b0-978c-d364125928d6"/>
    <ds:schemaRef ds:uri="48dc99f2-2b9b-4076-b7ac-d803ee169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56AE31-2DCA-45A1-A607-141DCAF2F63E}">
  <ds:schemaRefs>
    <ds:schemaRef ds:uri="http://www.w3.org/XML/1998/namespace"/>
    <ds:schemaRef ds:uri="http://schemas.microsoft.com/office/2006/documentManagement/types"/>
    <ds:schemaRef ds:uri="http://schemas.microsoft.com/office/2006/metadata/properties"/>
    <ds:schemaRef ds:uri="48dc99f2-2b9b-4076-b7ac-d803ee16970d"/>
    <ds:schemaRef ds:uri="http://schemas.openxmlformats.org/package/2006/metadata/core-properties"/>
    <ds:schemaRef ds:uri="http://purl.org/dc/elements/1.1/"/>
    <ds:schemaRef ds:uri="http://purl.org/dc/dcmitype/"/>
    <ds:schemaRef ds:uri="http://schemas.microsoft.com/office/infopath/2007/PartnerControls"/>
    <ds:schemaRef ds:uri="5557f15d-f1d3-45b0-978c-d364125928d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Application Form</vt:lpstr>
      <vt:lpstr>Project Summary</vt:lpstr>
      <vt:lpstr>Sub Project 1</vt:lpstr>
      <vt:lpstr>Sub Project 2</vt:lpstr>
      <vt:lpstr>Sub Project 3</vt:lpstr>
      <vt:lpstr>Sub Project 4</vt:lpstr>
      <vt:lpstr>Sub Project 5</vt:lpstr>
      <vt:lpstr>Sub Project 6</vt:lpstr>
      <vt:lpstr>Sub Project 7</vt:lpstr>
      <vt:lpstr>Sub Project 8</vt:lpstr>
      <vt:lpstr>Sub Project 9</vt:lpstr>
      <vt:lpstr>Sub Project 10</vt:lpstr>
      <vt:lpstr>Sub Project 11</vt:lpstr>
      <vt:lpstr>Sub Project 12</vt:lpstr>
      <vt:lpstr>Lookups</vt:lpstr>
      <vt:lpstr>Dwelling</vt:lpstr>
      <vt:lpstr>'Application Form'!Print_Area</vt:lpstr>
      <vt:lpstr>proj_cat</vt:lpstr>
      <vt:lpstr>Yr_Construction</vt:lpstr>
    </vt:vector>
  </TitlesOfParts>
  <Manager/>
  <Company>AEMS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REIL BEC Building Opportunities Assessment</dc:title>
  <dc:subject>Better Energy Communities</dc:subject>
  <dc:creator>Conor Molloy</dc:creator>
  <cp:keywords>Audit</cp:keywords>
  <dc:description>Use this file to quickly collate enegry savings opportunities.</dc:description>
  <cp:lastModifiedBy>McIntyre Brian</cp:lastModifiedBy>
  <cp:revision/>
  <dcterms:created xsi:type="dcterms:W3CDTF">2013-03-28T19:04:20Z</dcterms:created>
  <dcterms:modified xsi:type="dcterms:W3CDTF">2019-02-12T11:28:24Z</dcterms:modified>
  <cp:category/>
  <cp:contentStatus>Working 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0x010100A703AD7AAD8A1D42A3B2D2876EC6B56B</vt:lpwstr>
  </property>
</Properties>
</file>